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4000" windowHeight="9615" firstSheet="2" activeTab="2"/>
  </bookViews>
  <sheets>
    <sheet name="TONGHOP" sheetId="5" state="hidden" r:id="rId1"/>
    <sheet name="CDSPS" sheetId="6" state="hidden" r:id="rId2"/>
    <sheet name="CDKT" sheetId="3" r:id="rId3"/>
    <sheet name="KQHDKD" sheetId="4" r:id="rId4"/>
    <sheet name="LCTT" sheetId="2" r:id="rId5"/>
    <sheet name="TMBCTC" sheetId="9" r:id="rId6"/>
    <sheet name="VCSH" sheetId="10" r:id="rId7"/>
  </sheets>
  <externalReferences>
    <externalReference r:id="rId8"/>
    <externalReference r:id="rId9"/>
  </externalReferences>
  <definedNames>
    <definedName name="_xlnm._FilterDatabase" localSheetId="1" hidden="1">CDSPS!$O$5:$O$201</definedName>
    <definedName name="Col">TONGHOP!$A$6:$A$30</definedName>
    <definedName name="d">TONGHOP!$B$4</definedName>
    <definedName name="do_co_dk">CDSPS!$C$6:$C$200</definedName>
    <definedName name="du_co_ck">CDSPS!$M$6:$M$200</definedName>
    <definedName name="du_co_dk">CDSPS!$C$6:$C$200</definedName>
    <definedName name="du_no">[1]CDTK!$L$6:$L$104</definedName>
    <definedName name="du_no_ck">CDSPS!$L$6:$L$200</definedName>
    <definedName name="du_no_dk">CDSPS!$B$6:$B$200</definedName>
    <definedName name="m">TONGHOP!$B$1</definedName>
    <definedName name="name">TONGHOP!$AF$1</definedName>
    <definedName name="name1">TONGHOP!$AF$2</definedName>
    <definedName name="_xlnm.Print_Titles" localSheetId="2">CDKT!$1:$5</definedName>
    <definedName name="_xlnm.Print_Titles" localSheetId="5">TMBCTC!$1:$8</definedName>
    <definedName name="Psc">TONGHOP!$B$5:$Z$31</definedName>
    <definedName name="PSC_TK">CDSPS!$G$6:$G$200</definedName>
    <definedName name="Psn">TONGHOP!$A$6:$AA$30</definedName>
    <definedName name="PSN_TK">CDSPS!$F$6:$F$200</definedName>
    <definedName name="q">TONGHOP!$B$2</definedName>
    <definedName name="Row">TONGHOP!$B$5:$Z$5</definedName>
    <definedName name="Tab">TONGHOP!$B$6:$AA$31</definedName>
    <definedName name="tk_cdkt">CDSPS!$A$6:$A$200</definedName>
    <definedName name="y">TONGHOP!$B$3</definedName>
  </definedNames>
  <calcPr calcId="162913"/>
</workbook>
</file>

<file path=xl/calcChain.xml><?xml version="1.0" encoding="utf-8"?>
<calcChain xmlns="http://schemas.openxmlformats.org/spreadsheetml/2006/main">
  <c r="L57" i="10" l="1"/>
  <c r="G57" i="10"/>
  <c r="F57" i="10"/>
  <c r="E57" i="10"/>
  <c r="D57" i="10"/>
  <c r="R53" i="10"/>
  <c r="J52" i="10"/>
  <c r="J49" i="10"/>
  <c r="R49" i="10" s="1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Q28" i="10"/>
  <c r="P28" i="10"/>
  <c r="O28" i="10"/>
  <c r="M28" i="10"/>
  <c r="K28" i="10"/>
  <c r="I28" i="10"/>
  <c r="H28" i="10"/>
  <c r="G20" i="10"/>
  <c r="G28" i="10" s="1"/>
  <c r="F20" i="10"/>
  <c r="F28" i="10" s="1"/>
  <c r="E20" i="10"/>
  <c r="E28" i="10" s="1"/>
  <c r="D20" i="10"/>
  <c r="D28" i="10" s="1"/>
  <c r="R18" i="10"/>
  <c r="R17" i="10"/>
  <c r="R16" i="10"/>
  <c r="R15" i="10"/>
  <c r="R14" i="10"/>
  <c r="R13" i="10"/>
  <c r="R12" i="10"/>
  <c r="R11" i="10"/>
  <c r="A5" i="10"/>
  <c r="A4" i="10"/>
  <c r="A3" i="10"/>
  <c r="A2" i="10"/>
  <c r="P1" i="10"/>
  <c r="R28" i="10" l="1"/>
  <c r="R20" i="10"/>
  <c r="J57" i="10"/>
  <c r="R57" i="10" s="1"/>
  <c r="E35" i="2"/>
  <c r="D35" i="2"/>
  <c r="E27" i="2"/>
  <c r="D27" i="2"/>
  <c r="D36" i="2" s="1"/>
  <c r="D39" i="2" s="1"/>
  <c r="E18" i="2"/>
  <c r="D18" i="2"/>
  <c r="A6" i="2"/>
  <c r="G24" i="4"/>
  <c r="F24" i="4"/>
  <c r="E24" i="4"/>
  <c r="D24" i="4"/>
  <c r="G13" i="4"/>
  <c r="G15" i="4" s="1"/>
  <c r="G21" i="4" s="1"/>
  <c r="G25" i="4" s="1"/>
  <c r="G28" i="4" s="1"/>
  <c r="F13" i="4"/>
  <c r="F15" i="4" s="1"/>
  <c r="F21" i="4" s="1"/>
  <c r="F25" i="4" s="1"/>
  <c r="F28" i="4" s="1"/>
  <c r="E13" i="4"/>
  <c r="E15" i="4" s="1"/>
  <c r="E21" i="4" s="1"/>
  <c r="E25" i="4" s="1"/>
  <c r="E28" i="4" s="1"/>
  <c r="D13" i="4"/>
  <c r="D15" i="4" s="1"/>
  <c r="D21" i="4" s="1"/>
  <c r="D25" i="4" s="1"/>
  <c r="D28" i="4" s="1"/>
  <c r="E36" i="2" l="1"/>
  <c r="E39" i="2" s="1"/>
  <c r="B2" i="6"/>
  <c r="A6" i="4" l="1"/>
  <c r="E109" i="3" l="1"/>
  <c r="E36" i="3"/>
  <c r="E27" i="3"/>
  <c r="C201" i="6" l="1"/>
  <c r="B201" i="6"/>
  <c r="H201" i="6"/>
  <c r="I201" i="6"/>
  <c r="C31" i="5"/>
  <c r="G8" i="6" s="1"/>
  <c r="D31" i="5"/>
  <c r="E31" i="5"/>
  <c r="G11" i="6" s="1"/>
  <c r="K11" i="6" s="1"/>
  <c r="F31" i="5"/>
  <c r="G20" i="6" s="1"/>
  <c r="G31" i="5"/>
  <c r="G21" i="6" s="1"/>
  <c r="K21" i="6" s="1"/>
  <c r="H31" i="5"/>
  <c r="I31" i="5"/>
  <c r="J31" i="5"/>
  <c r="G86" i="6" s="1"/>
  <c r="K31" i="5"/>
  <c r="L31" i="5"/>
  <c r="M31" i="5"/>
  <c r="N31" i="5"/>
  <c r="G108" i="6" s="1"/>
  <c r="O31" i="5"/>
  <c r="P31" i="5"/>
  <c r="Q31" i="5"/>
  <c r="R31" i="5"/>
  <c r="G146" i="6" s="1"/>
  <c r="S31" i="5"/>
  <c r="G151" i="6" s="1"/>
  <c r="K151" i="6" s="1"/>
  <c r="T31" i="5"/>
  <c r="U31" i="5"/>
  <c r="G157" i="6" s="1"/>
  <c r="K157" i="6" s="1"/>
  <c r="V31" i="5"/>
  <c r="G161" i="6" s="1"/>
  <c r="K161" i="6" s="1"/>
  <c r="W31" i="5"/>
  <c r="G179" i="6" s="1"/>
  <c r="K179" i="6" s="1"/>
  <c r="X31" i="5"/>
  <c r="Y31" i="5"/>
  <c r="Z31" i="5"/>
  <c r="G200" i="6" s="1"/>
  <c r="B31" i="5"/>
  <c r="AA7" i="5"/>
  <c r="F8" i="6" s="1"/>
  <c r="AA8" i="5"/>
  <c r="AA9" i="5"/>
  <c r="F11" i="6" s="1"/>
  <c r="AA10" i="5"/>
  <c r="F20" i="6" s="1"/>
  <c r="AA11" i="5"/>
  <c r="AA12" i="5"/>
  <c r="AA13" i="5"/>
  <c r="F30" i="6" s="1"/>
  <c r="AA14" i="5"/>
  <c r="F44" i="6" s="1"/>
  <c r="AA15" i="5"/>
  <c r="AA16" i="5"/>
  <c r="AA17" i="5"/>
  <c r="AA18" i="5"/>
  <c r="F104" i="6" s="1"/>
  <c r="AA19" i="5"/>
  <c r="F107" i="6" s="1"/>
  <c r="AA20" i="5"/>
  <c r="AA21" i="5"/>
  <c r="F111" i="6" s="1"/>
  <c r="AA22" i="5"/>
  <c r="F112" i="6" s="1"/>
  <c r="AA23" i="5"/>
  <c r="AA24" i="5"/>
  <c r="AA25" i="5"/>
  <c r="AA26" i="5"/>
  <c r="F161" i="6" s="1"/>
  <c r="AA27" i="5"/>
  <c r="AA28" i="5"/>
  <c r="AA29" i="5"/>
  <c r="F186" i="6" s="1"/>
  <c r="AA30" i="5"/>
  <c r="F200" i="6" s="1"/>
  <c r="AA6" i="5"/>
  <c r="F7" i="6"/>
  <c r="G7" i="6"/>
  <c r="K7" i="6" s="1"/>
  <c r="F9" i="6"/>
  <c r="G9" i="6"/>
  <c r="K9" i="6" s="1"/>
  <c r="F10" i="6"/>
  <c r="G10" i="6"/>
  <c r="F12" i="6"/>
  <c r="G12" i="6"/>
  <c r="F13" i="6"/>
  <c r="G13" i="6"/>
  <c r="K13" i="6" s="1"/>
  <c r="F14" i="6"/>
  <c r="G14" i="6"/>
  <c r="F15" i="6"/>
  <c r="G15" i="6"/>
  <c r="K15" i="6" s="1"/>
  <c r="F16" i="6"/>
  <c r="G16" i="6"/>
  <c r="F17" i="6"/>
  <c r="G17" i="6"/>
  <c r="K17" i="6" s="1"/>
  <c r="F18" i="6"/>
  <c r="G18" i="6"/>
  <c r="F19" i="6"/>
  <c r="G19" i="6"/>
  <c r="K19" i="6" s="1"/>
  <c r="F21" i="6"/>
  <c r="F22" i="6"/>
  <c r="G22" i="6"/>
  <c r="K22" i="6" s="1"/>
  <c r="F23" i="6"/>
  <c r="G23" i="6"/>
  <c r="K23" i="6" s="1"/>
  <c r="F24" i="6"/>
  <c r="G24" i="6"/>
  <c r="K24" i="6" s="1"/>
  <c r="F25" i="6"/>
  <c r="G25" i="6"/>
  <c r="K25" i="6" s="1"/>
  <c r="F26" i="6"/>
  <c r="G26" i="6"/>
  <c r="K26" i="6" s="1"/>
  <c r="F27" i="6"/>
  <c r="G27" i="6"/>
  <c r="K27" i="6" s="1"/>
  <c r="F28" i="6"/>
  <c r="G28" i="6"/>
  <c r="K28" i="6" s="1"/>
  <c r="F29" i="6"/>
  <c r="G29" i="6"/>
  <c r="K29" i="6" s="1"/>
  <c r="G30" i="6"/>
  <c r="K30" i="6" s="1"/>
  <c r="F31" i="6"/>
  <c r="G31" i="6"/>
  <c r="K31" i="6" s="1"/>
  <c r="F32" i="6"/>
  <c r="G32" i="6"/>
  <c r="K32" i="6" s="1"/>
  <c r="F33" i="6"/>
  <c r="G33" i="6"/>
  <c r="K33" i="6" s="1"/>
  <c r="F34" i="6"/>
  <c r="G34" i="6"/>
  <c r="K34" i="6" s="1"/>
  <c r="F35" i="6"/>
  <c r="G35" i="6"/>
  <c r="K35" i="6" s="1"/>
  <c r="F36" i="6"/>
  <c r="G36" i="6"/>
  <c r="K36" i="6" s="1"/>
  <c r="F37" i="6"/>
  <c r="G37" i="6"/>
  <c r="K37" i="6" s="1"/>
  <c r="F38" i="6"/>
  <c r="G38" i="6"/>
  <c r="K38" i="6" s="1"/>
  <c r="F39" i="6"/>
  <c r="G39" i="6"/>
  <c r="K39" i="6" s="1"/>
  <c r="F40" i="6"/>
  <c r="G40" i="6"/>
  <c r="K40" i="6" s="1"/>
  <c r="F41" i="6"/>
  <c r="G41" i="6"/>
  <c r="K41" i="6" s="1"/>
  <c r="F42" i="6"/>
  <c r="G42" i="6"/>
  <c r="K42" i="6" s="1"/>
  <c r="F43" i="6"/>
  <c r="G43" i="6"/>
  <c r="K43" i="6" s="1"/>
  <c r="G44" i="6"/>
  <c r="K44" i="6" s="1"/>
  <c r="F45" i="6"/>
  <c r="G45" i="6"/>
  <c r="K45" i="6" s="1"/>
  <c r="F46" i="6"/>
  <c r="G46" i="6"/>
  <c r="K46" i="6" s="1"/>
  <c r="F47" i="6"/>
  <c r="G47" i="6"/>
  <c r="K47" i="6" s="1"/>
  <c r="F48" i="6"/>
  <c r="G48" i="6"/>
  <c r="K48" i="6" s="1"/>
  <c r="F49" i="6"/>
  <c r="G49" i="6"/>
  <c r="K49" i="6" s="1"/>
  <c r="F50" i="6"/>
  <c r="G50" i="6"/>
  <c r="K50" i="6" s="1"/>
  <c r="F51" i="6"/>
  <c r="G51" i="6"/>
  <c r="K51" i="6" s="1"/>
  <c r="F52" i="6"/>
  <c r="G52" i="6"/>
  <c r="K52" i="6" s="1"/>
  <c r="F53" i="6"/>
  <c r="G53" i="6"/>
  <c r="K53" i="6" s="1"/>
  <c r="F54" i="6"/>
  <c r="G54" i="6"/>
  <c r="K54" i="6" s="1"/>
  <c r="F55" i="6"/>
  <c r="G55" i="6"/>
  <c r="K55" i="6" s="1"/>
  <c r="F56" i="6"/>
  <c r="G56" i="6"/>
  <c r="K56" i="6" s="1"/>
  <c r="F57" i="6"/>
  <c r="G57" i="6"/>
  <c r="K57" i="6" s="1"/>
  <c r="F58" i="6"/>
  <c r="G58" i="6"/>
  <c r="K58" i="6" s="1"/>
  <c r="F59" i="6"/>
  <c r="G59" i="6"/>
  <c r="K59" i="6" s="1"/>
  <c r="F60" i="6"/>
  <c r="G60" i="6"/>
  <c r="K60" i="6" s="1"/>
  <c r="F61" i="6"/>
  <c r="G61" i="6"/>
  <c r="K61" i="6" s="1"/>
  <c r="F62" i="6"/>
  <c r="G62" i="6"/>
  <c r="K62" i="6" s="1"/>
  <c r="F63" i="6"/>
  <c r="G63" i="6"/>
  <c r="K63" i="6" s="1"/>
  <c r="F64" i="6"/>
  <c r="G64" i="6"/>
  <c r="K64" i="6" s="1"/>
  <c r="F65" i="6"/>
  <c r="G65" i="6"/>
  <c r="K65" i="6" s="1"/>
  <c r="F66" i="6"/>
  <c r="G66" i="6"/>
  <c r="K66" i="6" s="1"/>
  <c r="F67" i="6"/>
  <c r="G67" i="6"/>
  <c r="K67" i="6" s="1"/>
  <c r="F68" i="6"/>
  <c r="G68" i="6"/>
  <c r="K68" i="6" s="1"/>
  <c r="F69" i="6"/>
  <c r="G69" i="6"/>
  <c r="K69" i="6" s="1"/>
  <c r="F70" i="6"/>
  <c r="G70" i="6"/>
  <c r="K70" i="6" s="1"/>
  <c r="F71" i="6"/>
  <c r="G71" i="6"/>
  <c r="K71" i="6" s="1"/>
  <c r="F72" i="6"/>
  <c r="G72" i="6"/>
  <c r="K72" i="6" s="1"/>
  <c r="F73" i="6"/>
  <c r="G73" i="6"/>
  <c r="K73" i="6" s="1"/>
  <c r="F74" i="6"/>
  <c r="G74" i="6"/>
  <c r="K74" i="6" s="1"/>
  <c r="F75" i="6"/>
  <c r="G75" i="6"/>
  <c r="K75" i="6" s="1"/>
  <c r="F76" i="6"/>
  <c r="G76" i="6"/>
  <c r="K76" i="6" s="1"/>
  <c r="F77" i="6"/>
  <c r="G77" i="6"/>
  <c r="K77" i="6" s="1"/>
  <c r="F78" i="6"/>
  <c r="G78" i="6"/>
  <c r="K78" i="6" s="1"/>
  <c r="F79" i="6"/>
  <c r="G79" i="6"/>
  <c r="K79" i="6" s="1"/>
  <c r="F80" i="6"/>
  <c r="G80" i="6"/>
  <c r="K80" i="6" s="1"/>
  <c r="F81" i="6"/>
  <c r="G81" i="6"/>
  <c r="K81" i="6" s="1"/>
  <c r="F82" i="6"/>
  <c r="G82" i="6"/>
  <c r="K82" i="6" s="1"/>
  <c r="F83" i="6"/>
  <c r="G83" i="6"/>
  <c r="K83" i="6" s="1"/>
  <c r="F84" i="6"/>
  <c r="G84" i="6"/>
  <c r="K84" i="6" s="1"/>
  <c r="F85" i="6"/>
  <c r="G85" i="6"/>
  <c r="K85" i="6" s="1"/>
  <c r="F86" i="6"/>
  <c r="F87" i="6"/>
  <c r="G87" i="6"/>
  <c r="K87" i="6" s="1"/>
  <c r="F88" i="6"/>
  <c r="G88" i="6"/>
  <c r="F89" i="6"/>
  <c r="G89" i="6"/>
  <c r="K89" i="6" s="1"/>
  <c r="F90" i="6"/>
  <c r="G90" i="6"/>
  <c r="F91" i="6"/>
  <c r="G91" i="6"/>
  <c r="K91" i="6" s="1"/>
  <c r="F92" i="6"/>
  <c r="G92" i="6"/>
  <c r="F93" i="6"/>
  <c r="G93" i="6"/>
  <c r="K93" i="6" s="1"/>
  <c r="F94" i="6"/>
  <c r="G94" i="6"/>
  <c r="F95" i="6"/>
  <c r="G95" i="6"/>
  <c r="K95" i="6" s="1"/>
  <c r="F96" i="6"/>
  <c r="G96" i="6"/>
  <c r="F97" i="6"/>
  <c r="G97" i="6"/>
  <c r="K97" i="6" s="1"/>
  <c r="F98" i="6"/>
  <c r="G98" i="6"/>
  <c r="F99" i="6"/>
  <c r="G99" i="6"/>
  <c r="K99" i="6" s="1"/>
  <c r="F100" i="6"/>
  <c r="G100" i="6"/>
  <c r="F101" i="6"/>
  <c r="G101" i="6"/>
  <c r="K101" i="6" s="1"/>
  <c r="F102" i="6"/>
  <c r="G102" i="6"/>
  <c r="F103" i="6"/>
  <c r="G103" i="6"/>
  <c r="K103" i="6" s="1"/>
  <c r="G104" i="6"/>
  <c r="F105" i="6"/>
  <c r="G105" i="6"/>
  <c r="K105" i="6" s="1"/>
  <c r="F106" i="6"/>
  <c r="G106" i="6"/>
  <c r="G107" i="6"/>
  <c r="K107" i="6" s="1"/>
  <c r="F108" i="6"/>
  <c r="F109" i="6"/>
  <c r="G109" i="6"/>
  <c r="K109" i="6" s="1"/>
  <c r="F110" i="6"/>
  <c r="G110" i="6"/>
  <c r="G111" i="6"/>
  <c r="K111" i="6" s="1"/>
  <c r="G112" i="6"/>
  <c r="F113" i="6"/>
  <c r="G113" i="6"/>
  <c r="K113" i="6" s="1"/>
  <c r="F114" i="6"/>
  <c r="G114" i="6"/>
  <c r="F115" i="6"/>
  <c r="G115" i="6"/>
  <c r="K115" i="6" s="1"/>
  <c r="F116" i="6"/>
  <c r="G116" i="6"/>
  <c r="F117" i="6"/>
  <c r="J117" i="6" s="1"/>
  <c r="G117" i="6"/>
  <c r="K117" i="6" s="1"/>
  <c r="F118" i="6"/>
  <c r="G118" i="6"/>
  <c r="F119" i="6"/>
  <c r="G119" i="6"/>
  <c r="K119" i="6" s="1"/>
  <c r="F120" i="6"/>
  <c r="G120" i="6"/>
  <c r="F121" i="6"/>
  <c r="J121" i="6" s="1"/>
  <c r="G121" i="6"/>
  <c r="K121" i="6" s="1"/>
  <c r="F122" i="6"/>
  <c r="G122" i="6"/>
  <c r="F123" i="6"/>
  <c r="G123" i="6"/>
  <c r="K123" i="6" s="1"/>
  <c r="F124" i="6"/>
  <c r="G124" i="6"/>
  <c r="F125" i="6"/>
  <c r="G125" i="6"/>
  <c r="K125" i="6" s="1"/>
  <c r="F126" i="6"/>
  <c r="G126" i="6"/>
  <c r="F127" i="6"/>
  <c r="G127" i="6"/>
  <c r="K127" i="6" s="1"/>
  <c r="F128" i="6"/>
  <c r="G128" i="6"/>
  <c r="F129" i="6"/>
  <c r="G129" i="6"/>
  <c r="K129" i="6" s="1"/>
  <c r="F130" i="6"/>
  <c r="G130" i="6"/>
  <c r="F131" i="6"/>
  <c r="G131" i="6"/>
  <c r="K131" i="6" s="1"/>
  <c r="F132" i="6"/>
  <c r="G132" i="6"/>
  <c r="F133" i="6"/>
  <c r="G133" i="6"/>
  <c r="K133" i="6" s="1"/>
  <c r="F134" i="6"/>
  <c r="G134" i="6"/>
  <c r="F135" i="6"/>
  <c r="G135" i="6"/>
  <c r="K135" i="6" s="1"/>
  <c r="F136" i="6"/>
  <c r="G136" i="6"/>
  <c r="F137" i="6"/>
  <c r="G137" i="6"/>
  <c r="K137" i="6" s="1"/>
  <c r="F138" i="6"/>
  <c r="G138" i="6"/>
  <c r="F139" i="6"/>
  <c r="G139" i="6"/>
  <c r="K139" i="6" s="1"/>
  <c r="F140" i="6"/>
  <c r="G140" i="6"/>
  <c r="F141" i="6"/>
  <c r="G141" i="6"/>
  <c r="K141" i="6" s="1"/>
  <c r="F142" i="6"/>
  <c r="G142" i="6"/>
  <c r="F143" i="6"/>
  <c r="G143" i="6"/>
  <c r="K143" i="6" s="1"/>
  <c r="F144" i="6"/>
  <c r="G144" i="6"/>
  <c r="F145" i="6"/>
  <c r="G145" i="6"/>
  <c r="F146" i="6"/>
  <c r="F147" i="6"/>
  <c r="G147" i="6"/>
  <c r="K147" i="6" s="1"/>
  <c r="F148" i="6"/>
  <c r="G148" i="6"/>
  <c r="F149" i="6"/>
  <c r="G149" i="6"/>
  <c r="K149" i="6" s="1"/>
  <c r="F150" i="6"/>
  <c r="G150" i="6"/>
  <c r="F151" i="6"/>
  <c r="F152" i="6"/>
  <c r="G152" i="6"/>
  <c r="F153" i="6"/>
  <c r="G153" i="6"/>
  <c r="K153" i="6" s="1"/>
  <c r="F154" i="6"/>
  <c r="G154" i="6"/>
  <c r="F155" i="6"/>
  <c r="G155" i="6"/>
  <c r="K155" i="6" s="1"/>
  <c r="F156" i="6"/>
  <c r="G156" i="6"/>
  <c r="F157" i="6"/>
  <c r="F158" i="6"/>
  <c r="G158" i="6"/>
  <c r="F159" i="6"/>
  <c r="G159" i="6"/>
  <c r="K159" i="6" s="1"/>
  <c r="F160" i="6"/>
  <c r="G160" i="6"/>
  <c r="F162" i="6"/>
  <c r="G162" i="6"/>
  <c r="F163" i="6"/>
  <c r="G163" i="6"/>
  <c r="K163" i="6" s="1"/>
  <c r="F164" i="6"/>
  <c r="G164" i="6"/>
  <c r="F165" i="6"/>
  <c r="G165" i="6"/>
  <c r="K165" i="6" s="1"/>
  <c r="F166" i="6"/>
  <c r="G166" i="6"/>
  <c r="F167" i="6"/>
  <c r="G167" i="6"/>
  <c r="K167" i="6" s="1"/>
  <c r="F168" i="6"/>
  <c r="G168" i="6"/>
  <c r="F169" i="6"/>
  <c r="G169" i="6"/>
  <c r="K169" i="6" s="1"/>
  <c r="F170" i="6"/>
  <c r="G170" i="6"/>
  <c r="F171" i="6"/>
  <c r="G171" i="6"/>
  <c r="K171" i="6" s="1"/>
  <c r="F172" i="6"/>
  <c r="G172" i="6"/>
  <c r="F173" i="6"/>
  <c r="G173" i="6"/>
  <c r="K173" i="6" s="1"/>
  <c r="F174" i="6"/>
  <c r="G174" i="6"/>
  <c r="F175" i="6"/>
  <c r="G175" i="6"/>
  <c r="K175" i="6" s="1"/>
  <c r="F176" i="6"/>
  <c r="G176" i="6"/>
  <c r="F177" i="6"/>
  <c r="G177" i="6"/>
  <c r="K177" i="6" s="1"/>
  <c r="F178" i="6"/>
  <c r="G178" i="6"/>
  <c r="F179" i="6"/>
  <c r="F180" i="6"/>
  <c r="G180" i="6"/>
  <c r="F181" i="6"/>
  <c r="G181" i="6"/>
  <c r="K181" i="6" s="1"/>
  <c r="F182" i="6"/>
  <c r="G182" i="6"/>
  <c r="F183" i="6"/>
  <c r="G183" i="6"/>
  <c r="K183" i="6" s="1"/>
  <c r="F184" i="6"/>
  <c r="G184" i="6"/>
  <c r="F185" i="6"/>
  <c r="G185" i="6"/>
  <c r="K185" i="6" s="1"/>
  <c r="G186" i="6"/>
  <c r="F187" i="6"/>
  <c r="G187" i="6"/>
  <c r="K187" i="6" s="1"/>
  <c r="F188" i="6"/>
  <c r="G188" i="6"/>
  <c r="F189" i="6"/>
  <c r="G189" i="6"/>
  <c r="K189" i="6" s="1"/>
  <c r="F190" i="6"/>
  <c r="G190" i="6"/>
  <c r="F191" i="6"/>
  <c r="G191" i="6"/>
  <c r="K191" i="6" s="1"/>
  <c r="F192" i="6"/>
  <c r="G192" i="6"/>
  <c r="F193" i="6"/>
  <c r="G193" i="6"/>
  <c r="K193" i="6" s="1"/>
  <c r="F194" i="6"/>
  <c r="G194" i="6"/>
  <c r="F195" i="6"/>
  <c r="G195" i="6"/>
  <c r="K195" i="6" s="1"/>
  <c r="F196" i="6"/>
  <c r="G196" i="6"/>
  <c r="F197" i="6"/>
  <c r="G197" i="6"/>
  <c r="K197" i="6" s="1"/>
  <c r="F198" i="6"/>
  <c r="G198" i="6"/>
  <c r="F199" i="6"/>
  <c r="G199" i="6"/>
  <c r="K199" i="6" s="1"/>
  <c r="G6" i="6"/>
  <c r="K6" i="6" s="1"/>
  <c r="F6" i="6"/>
  <c r="K145" i="6" l="1"/>
  <c r="AA31" i="5"/>
  <c r="K106" i="6"/>
  <c r="K104" i="6"/>
  <c r="K102" i="6"/>
  <c r="K100" i="6"/>
  <c r="K98" i="6"/>
  <c r="K96" i="6"/>
  <c r="K94" i="6"/>
  <c r="K92" i="6"/>
  <c r="K90" i="6"/>
  <c r="K88" i="6"/>
  <c r="K144" i="6"/>
  <c r="K138" i="6"/>
  <c r="K134" i="6"/>
  <c r="K132" i="6"/>
  <c r="K128" i="6"/>
  <c r="K126" i="6"/>
  <c r="K124" i="6"/>
  <c r="K122" i="6"/>
  <c r="K120" i="6"/>
  <c r="K118" i="6"/>
  <c r="K116" i="6"/>
  <c r="K114" i="6"/>
  <c r="K112" i="6"/>
  <c r="K110" i="6"/>
  <c r="K200" i="6"/>
  <c r="K146" i="6"/>
  <c r="K108" i="6"/>
  <c r="K86" i="6"/>
  <c r="K20" i="6"/>
  <c r="K142" i="6"/>
  <c r="K140" i="6"/>
  <c r="K136" i="6"/>
  <c r="K130" i="6"/>
  <c r="K198" i="6"/>
  <c r="K196" i="6"/>
  <c r="K194" i="6"/>
  <c r="K192" i="6"/>
  <c r="K190" i="6"/>
  <c r="K188" i="6"/>
  <c r="K186" i="6"/>
  <c r="K184" i="6"/>
  <c r="K182" i="6"/>
  <c r="K180" i="6"/>
  <c r="K178" i="6"/>
  <c r="K176" i="6"/>
  <c r="K174" i="6"/>
  <c r="K172" i="6"/>
  <c r="K170" i="6"/>
  <c r="K168" i="6"/>
  <c r="K166" i="6"/>
  <c r="K164" i="6"/>
  <c r="K162" i="6"/>
  <c r="K160" i="6"/>
  <c r="K158" i="6"/>
  <c r="K156" i="6"/>
  <c r="K154" i="6"/>
  <c r="K152" i="6"/>
  <c r="K150" i="6"/>
  <c r="K148" i="6"/>
  <c r="K18" i="6"/>
  <c r="K16" i="6"/>
  <c r="K14" i="6"/>
  <c r="K12" i="6"/>
  <c r="K10" i="6"/>
  <c r="K8" i="6"/>
  <c r="D201" i="6"/>
  <c r="E201" i="6"/>
  <c r="F201" i="6"/>
  <c r="G201" i="6"/>
  <c r="M152" i="6"/>
  <c r="M144" i="6"/>
  <c r="M136" i="6"/>
  <c r="M128" i="6"/>
  <c r="M6" i="6"/>
  <c r="M148" i="6"/>
  <c r="M132" i="6"/>
  <c r="L199" i="6"/>
  <c r="L197" i="6"/>
  <c r="L195" i="6"/>
  <c r="L193" i="6"/>
  <c r="L191" i="6"/>
  <c r="L189" i="6"/>
  <c r="L187" i="6"/>
  <c r="L185" i="6"/>
  <c r="L183" i="6"/>
  <c r="L181" i="6"/>
  <c r="L179" i="6"/>
  <c r="L177" i="6"/>
  <c r="M173" i="6"/>
  <c r="M165" i="6"/>
  <c r="M161" i="6"/>
  <c r="M157" i="6"/>
  <c r="M149" i="6"/>
  <c r="M145" i="6"/>
  <c r="M137" i="6"/>
  <c r="M129" i="6"/>
  <c r="M109" i="6"/>
  <c r="M107" i="6"/>
  <c r="M101" i="6"/>
  <c r="M99" i="6"/>
  <c r="M93" i="6"/>
  <c r="M91" i="6"/>
  <c r="M83" i="6"/>
  <c r="M79" i="6"/>
  <c r="M63" i="6"/>
  <c r="M156" i="6"/>
  <c r="M140" i="6"/>
  <c r="M124" i="6"/>
  <c r="L194" i="6"/>
  <c r="L192" i="6"/>
  <c r="L190" i="6"/>
  <c r="L188" i="6"/>
  <c r="L186" i="6"/>
  <c r="L184" i="6"/>
  <c r="L182" i="6"/>
  <c r="L180" i="6"/>
  <c r="L178" i="6"/>
  <c r="L176" i="6"/>
  <c r="J175" i="6"/>
  <c r="L175" i="6"/>
  <c r="J167" i="6"/>
  <c r="L167" i="6"/>
  <c r="J155" i="6"/>
  <c r="L155" i="6"/>
  <c r="J153" i="6"/>
  <c r="L153" i="6"/>
  <c r="J151" i="6"/>
  <c r="L151" i="6"/>
  <c r="J143" i="6"/>
  <c r="L143" i="6"/>
  <c r="J135" i="6"/>
  <c r="L135" i="6"/>
  <c r="J125" i="6"/>
  <c r="L125" i="6"/>
  <c r="L115" i="6"/>
  <c r="J115" i="6"/>
  <c r="L105" i="6"/>
  <c r="J105" i="6"/>
  <c r="L97" i="6"/>
  <c r="J97" i="6"/>
  <c r="L200" i="6"/>
  <c r="L196" i="6"/>
  <c r="J174" i="6"/>
  <c r="L174" i="6"/>
  <c r="J172" i="6"/>
  <c r="L172" i="6"/>
  <c r="J170" i="6"/>
  <c r="L170" i="6"/>
  <c r="J168" i="6"/>
  <c r="L168" i="6"/>
  <c r="J166" i="6"/>
  <c r="L166" i="6"/>
  <c r="J164" i="6"/>
  <c r="L164" i="6"/>
  <c r="J162" i="6"/>
  <c r="L162" i="6"/>
  <c r="J160" i="6"/>
  <c r="L160" i="6"/>
  <c r="J158" i="6"/>
  <c r="L158" i="6"/>
  <c r="J156" i="6"/>
  <c r="L156" i="6"/>
  <c r="J154" i="6"/>
  <c r="L154" i="6"/>
  <c r="J152" i="6"/>
  <c r="L152" i="6"/>
  <c r="J150" i="6"/>
  <c r="L150" i="6"/>
  <c r="J148" i="6"/>
  <c r="L148" i="6"/>
  <c r="J146" i="6"/>
  <c r="L146" i="6"/>
  <c r="J144" i="6"/>
  <c r="L144" i="6"/>
  <c r="J142" i="6"/>
  <c r="L142" i="6"/>
  <c r="J140" i="6"/>
  <c r="L140" i="6"/>
  <c r="J138" i="6"/>
  <c r="L138" i="6"/>
  <c r="J136" i="6"/>
  <c r="L136" i="6"/>
  <c r="J134" i="6"/>
  <c r="L134" i="6"/>
  <c r="J132" i="6"/>
  <c r="L132" i="6"/>
  <c r="J130" i="6"/>
  <c r="L130" i="6"/>
  <c r="J128" i="6"/>
  <c r="L128" i="6"/>
  <c r="J126" i="6"/>
  <c r="L126" i="6"/>
  <c r="J124" i="6"/>
  <c r="L124" i="6"/>
  <c r="M122" i="6"/>
  <c r="J122" i="6"/>
  <c r="J120" i="6"/>
  <c r="L120" i="6"/>
  <c r="M120" i="6"/>
  <c r="M118" i="6"/>
  <c r="J118" i="6"/>
  <c r="J116" i="6"/>
  <c r="L116" i="6"/>
  <c r="M116" i="6"/>
  <c r="L114" i="6"/>
  <c r="J114" i="6"/>
  <c r="M114" i="6"/>
  <c r="L112" i="6"/>
  <c r="J112" i="6"/>
  <c r="M112" i="6"/>
  <c r="L110" i="6"/>
  <c r="J110" i="6"/>
  <c r="M110" i="6"/>
  <c r="L108" i="6"/>
  <c r="J108" i="6"/>
  <c r="M108" i="6"/>
  <c r="L106" i="6"/>
  <c r="J106" i="6"/>
  <c r="M106" i="6"/>
  <c r="L104" i="6"/>
  <c r="J104" i="6"/>
  <c r="M104" i="6"/>
  <c r="L102" i="6"/>
  <c r="J102" i="6"/>
  <c r="M102" i="6"/>
  <c r="L100" i="6"/>
  <c r="J100" i="6"/>
  <c r="M100" i="6"/>
  <c r="L98" i="6"/>
  <c r="J98" i="6"/>
  <c r="M98" i="6"/>
  <c r="L96" i="6"/>
  <c r="J96" i="6"/>
  <c r="M96" i="6"/>
  <c r="L94" i="6"/>
  <c r="J94" i="6"/>
  <c r="M94" i="6"/>
  <c r="L92" i="6"/>
  <c r="J92" i="6"/>
  <c r="M92" i="6"/>
  <c r="L90" i="6"/>
  <c r="J90" i="6"/>
  <c r="M90" i="6"/>
  <c r="L88" i="6"/>
  <c r="M88" i="6"/>
  <c r="J88" i="6"/>
  <c r="L86" i="6"/>
  <c r="J86" i="6"/>
  <c r="M86" i="6"/>
  <c r="L84" i="6"/>
  <c r="M84" i="6"/>
  <c r="J84" i="6"/>
  <c r="L82" i="6"/>
  <c r="J82" i="6"/>
  <c r="M82" i="6"/>
  <c r="L80" i="6"/>
  <c r="J80" i="6"/>
  <c r="M80" i="6"/>
  <c r="L78" i="6"/>
  <c r="M78" i="6"/>
  <c r="J78" i="6"/>
  <c r="L76" i="6"/>
  <c r="J76" i="6"/>
  <c r="M76" i="6"/>
  <c r="L74" i="6"/>
  <c r="D36" i="3" s="1"/>
  <c r="M74" i="6"/>
  <c r="J74" i="6"/>
  <c r="L72" i="6"/>
  <c r="J72" i="6"/>
  <c r="M72" i="6"/>
  <c r="L70" i="6"/>
  <c r="M70" i="6"/>
  <c r="J70" i="6"/>
  <c r="L68" i="6"/>
  <c r="J68" i="6"/>
  <c r="M68" i="6"/>
  <c r="L66" i="6"/>
  <c r="M66" i="6"/>
  <c r="J66" i="6"/>
  <c r="L64" i="6"/>
  <c r="J64" i="6"/>
  <c r="M64" i="6"/>
  <c r="L62" i="6"/>
  <c r="M62" i="6"/>
  <c r="J62" i="6"/>
  <c r="L60" i="6"/>
  <c r="J60" i="6"/>
  <c r="M60" i="6"/>
  <c r="L58" i="6"/>
  <c r="M58" i="6"/>
  <c r="J58" i="6"/>
  <c r="L56" i="6"/>
  <c r="J56" i="6"/>
  <c r="M56" i="6"/>
  <c r="L54" i="6"/>
  <c r="M54" i="6"/>
  <c r="J54" i="6"/>
  <c r="L52" i="6"/>
  <c r="J52" i="6"/>
  <c r="M52" i="6"/>
  <c r="L50" i="6"/>
  <c r="M50" i="6"/>
  <c r="J50" i="6"/>
  <c r="L48" i="6"/>
  <c r="M48" i="6"/>
  <c r="J48" i="6"/>
  <c r="L46" i="6"/>
  <c r="M46" i="6"/>
  <c r="J46" i="6"/>
  <c r="L44" i="6"/>
  <c r="M44" i="6"/>
  <c r="J44" i="6"/>
  <c r="L42" i="6"/>
  <c r="M42" i="6"/>
  <c r="J42" i="6"/>
  <c r="L40" i="6"/>
  <c r="M40" i="6"/>
  <c r="J40" i="6"/>
  <c r="L38" i="6"/>
  <c r="M38" i="6"/>
  <c r="J38" i="6"/>
  <c r="L36" i="6"/>
  <c r="M36" i="6"/>
  <c r="J36" i="6"/>
  <c r="L34" i="6"/>
  <c r="M34" i="6"/>
  <c r="J34" i="6"/>
  <c r="L32" i="6"/>
  <c r="M32" i="6"/>
  <c r="J32" i="6"/>
  <c r="L30" i="6"/>
  <c r="M30" i="6"/>
  <c r="J30" i="6"/>
  <c r="L28" i="6"/>
  <c r="M28" i="6"/>
  <c r="J28" i="6"/>
  <c r="L26" i="6"/>
  <c r="M26" i="6"/>
  <c r="J26" i="6"/>
  <c r="L24" i="6"/>
  <c r="M24" i="6"/>
  <c r="J24" i="6"/>
  <c r="L22" i="6"/>
  <c r="M22" i="6"/>
  <c r="J22" i="6"/>
  <c r="J20" i="6"/>
  <c r="L18" i="6"/>
  <c r="M18" i="6"/>
  <c r="J18" i="6"/>
  <c r="L16" i="6"/>
  <c r="M16" i="6"/>
  <c r="J16" i="6"/>
  <c r="L14" i="6"/>
  <c r="M14" i="6"/>
  <c r="J14" i="6"/>
  <c r="L12" i="6"/>
  <c r="M12" i="6"/>
  <c r="J12" i="6"/>
  <c r="J199" i="6"/>
  <c r="J197" i="6"/>
  <c r="J195" i="6"/>
  <c r="J193" i="6"/>
  <c r="J191" i="6"/>
  <c r="J189" i="6"/>
  <c r="J187" i="6"/>
  <c r="J185" i="6"/>
  <c r="J183" i="6"/>
  <c r="J181" i="6"/>
  <c r="J179" i="6"/>
  <c r="J177" i="6"/>
  <c r="M174" i="6"/>
  <c r="M170" i="6"/>
  <c r="M166" i="6"/>
  <c r="M162" i="6"/>
  <c r="M158" i="6"/>
  <c r="M154" i="6"/>
  <c r="M150" i="6"/>
  <c r="M146" i="6"/>
  <c r="M142" i="6"/>
  <c r="M138" i="6"/>
  <c r="M134" i="6"/>
  <c r="M130" i="6"/>
  <c r="M126" i="6"/>
  <c r="L122" i="6"/>
  <c r="J169" i="6"/>
  <c r="L169" i="6"/>
  <c r="J159" i="6"/>
  <c r="L159" i="6"/>
  <c r="J147" i="6"/>
  <c r="L147" i="6"/>
  <c r="J141" i="6"/>
  <c r="L141" i="6"/>
  <c r="J133" i="6"/>
  <c r="L133" i="6"/>
  <c r="J127" i="6"/>
  <c r="L127" i="6"/>
  <c r="J119" i="6"/>
  <c r="L119" i="6"/>
  <c r="L111" i="6"/>
  <c r="J111" i="6"/>
  <c r="L101" i="6"/>
  <c r="J101" i="6"/>
  <c r="L198" i="6"/>
  <c r="L6" i="6"/>
  <c r="M200" i="6"/>
  <c r="M198" i="6"/>
  <c r="M196" i="6"/>
  <c r="M194" i="6"/>
  <c r="M192" i="6"/>
  <c r="M190" i="6"/>
  <c r="M188" i="6"/>
  <c r="M186" i="6"/>
  <c r="M184" i="6"/>
  <c r="M182" i="6"/>
  <c r="M180" i="6"/>
  <c r="M178" i="6"/>
  <c r="M176" i="6"/>
  <c r="M169" i="6"/>
  <c r="M153" i="6"/>
  <c r="M141" i="6"/>
  <c r="M133" i="6"/>
  <c r="M125" i="6"/>
  <c r="M115" i="6"/>
  <c r="J173" i="6"/>
  <c r="L173" i="6"/>
  <c r="J165" i="6"/>
  <c r="L165" i="6"/>
  <c r="J161" i="6"/>
  <c r="L161" i="6"/>
  <c r="J149" i="6"/>
  <c r="L149" i="6"/>
  <c r="J139" i="6"/>
  <c r="L139" i="6"/>
  <c r="J131" i="6"/>
  <c r="L131" i="6"/>
  <c r="J123" i="6"/>
  <c r="L123" i="6"/>
  <c r="L113" i="6"/>
  <c r="J113" i="6"/>
  <c r="L109" i="6"/>
  <c r="J109" i="6"/>
  <c r="L107" i="6"/>
  <c r="J107" i="6"/>
  <c r="L99" i="6"/>
  <c r="J99" i="6"/>
  <c r="L95" i="6"/>
  <c r="J95" i="6"/>
  <c r="L93" i="6"/>
  <c r="J93" i="6"/>
  <c r="L91" i="6"/>
  <c r="J91" i="6"/>
  <c r="L89" i="6"/>
  <c r="M89" i="6"/>
  <c r="L87" i="6"/>
  <c r="J87" i="6"/>
  <c r="M87" i="6"/>
  <c r="L85" i="6"/>
  <c r="M85" i="6"/>
  <c r="J85" i="6"/>
  <c r="L83" i="6"/>
  <c r="J83" i="6"/>
  <c r="L81" i="6"/>
  <c r="M81" i="6"/>
  <c r="J81" i="6"/>
  <c r="L79" i="6"/>
  <c r="J79" i="6"/>
  <c r="L77" i="6"/>
  <c r="M77" i="6"/>
  <c r="J77" i="6"/>
  <c r="L75" i="6"/>
  <c r="J75" i="6"/>
  <c r="M75" i="6"/>
  <c r="L73" i="6"/>
  <c r="M73" i="6"/>
  <c r="J73" i="6"/>
  <c r="L71" i="6"/>
  <c r="J71" i="6"/>
  <c r="M71" i="6"/>
  <c r="L69" i="6"/>
  <c r="M69" i="6"/>
  <c r="L67" i="6"/>
  <c r="J67" i="6"/>
  <c r="M67" i="6"/>
  <c r="L65" i="6"/>
  <c r="M65" i="6"/>
  <c r="J65" i="6"/>
  <c r="L63" i="6"/>
  <c r="J63" i="6"/>
  <c r="L61" i="6"/>
  <c r="M61" i="6"/>
  <c r="J61" i="6"/>
  <c r="L59" i="6"/>
  <c r="J59" i="6"/>
  <c r="M59" i="6"/>
  <c r="L57" i="6"/>
  <c r="M57" i="6"/>
  <c r="J57" i="6"/>
  <c r="L55" i="6"/>
  <c r="J55" i="6"/>
  <c r="M55" i="6"/>
  <c r="L53" i="6"/>
  <c r="M53" i="6"/>
  <c r="L51" i="6"/>
  <c r="J51" i="6"/>
  <c r="M51" i="6"/>
  <c r="L49" i="6"/>
  <c r="M49" i="6"/>
  <c r="J49" i="6"/>
  <c r="L47" i="6"/>
  <c r="M47" i="6"/>
  <c r="J47" i="6"/>
  <c r="L45" i="6"/>
  <c r="M45" i="6"/>
  <c r="J45" i="6"/>
  <c r="L43" i="6"/>
  <c r="M43" i="6"/>
  <c r="J43" i="6"/>
  <c r="L41" i="6"/>
  <c r="M41" i="6"/>
  <c r="J41" i="6"/>
  <c r="L39" i="6"/>
  <c r="M39" i="6"/>
  <c r="J39" i="6"/>
  <c r="L37" i="6"/>
  <c r="M37" i="6"/>
  <c r="J37" i="6"/>
  <c r="L35" i="6"/>
  <c r="M35" i="6"/>
  <c r="J35" i="6"/>
  <c r="L33" i="6"/>
  <c r="M33" i="6"/>
  <c r="J33" i="6"/>
  <c r="L31" i="6"/>
  <c r="M31" i="6"/>
  <c r="J31" i="6"/>
  <c r="L29" i="6"/>
  <c r="M29" i="6"/>
  <c r="J29" i="6"/>
  <c r="L27" i="6"/>
  <c r="D27" i="3" s="1"/>
  <c r="M27" i="6"/>
  <c r="J27" i="6"/>
  <c r="L25" i="6"/>
  <c r="M25" i="6"/>
  <c r="J25" i="6"/>
  <c r="L23" i="6"/>
  <c r="M23" i="6"/>
  <c r="J23" i="6"/>
  <c r="L21" i="6"/>
  <c r="M21" i="6"/>
  <c r="J21" i="6"/>
  <c r="L19" i="6"/>
  <c r="M19" i="6"/>
  <c r="J19" i="6"/>
  <c r="L17" i="6"/>
  <c r="M17" i="6"/>
  <c r="J17" i="6"/>
  <c r="L15" i="6"/>
  <c r="M15" i="6"/>
  <c r="J15" i="6"/>
  <c r="L13" i="6"/>
  <c r="M13" i="6"/>
  <c r="J13" i="6"/>
  <c r="L11" i="6"/>
  <c r="M11" i="6"/>
  <c r="J11" i="6"/>
  <c r="L9" i="6"/>
  <c r="M9" i="6"/>
  <c r="J9" i="6"/>
  <c r="L7" i="6"/>
  <c r="M7" i="6"/>
  <c r="J7" i="6"/>
  <c r="J200" i="6"/>
  <c r="J198" i="6"/>
  <c r="J196" i="6"/>
  <c r="J194" i="6"/>
  <c r="J192" i="6"/>
  <c r="J190" i="6"/>
  <c r="J188" i="6"/>
  <c r="J186" i="6"/>
  <c r="J184" i="6"/>
  <c r="J182" i="6"/>
  <c r="J180" i="6"/>
  <c r="J178" i="6"/>
  <c r="J176" i="6"/>
  <c r="M172" i="6"/>
  <c r="M168" i="6"/>
  <c r="M164" i="6"/>
  <c r="M160" i="6"/>
  <c r="M119" i="6"/>
  <c r="M113" i="6"/>
  <c r="M105" i="6"/>
  <c r="M97" i="6"/>
  <c r="J89" i="6"/>
  <c r="J53" i="6"/>
  <c r="J171" i="6"/>
  <c r="L171" i="6"/>
  <c r="J163" i="6"/>
  <c r="L163" i="6"/>
  <c r="J157" i="6"/>
  <c r="L157" i="6"/>
  <c r="J145" i="6"/>
  <c r="L145" i="6"/>
  <c r="J137" i="6"/>
  <c r="L137" i="6"/>
  <c r="J129" i="6"/>
  <c r="L129" i="6"/>
  <c r="L121" i="6"/>
  <c r="M121" i="6"/>
  <c r="L117" i="6"/>
  <c r="M117" i="6"/>
  <c r="L103" i="6"/>
  <c r="J103" i="6"/>
  <c r="J6" i="6"/>
  <c r="M199" i="6"/>
  <c r="M197" i="6"/>
  <c r="M195" i="6"/>
  <c r="M193" i="6"/>
  <c r="M191" i="6"/>
  <c r="M189" i="6"/>
  <c r="M187" i="6"/>
  <c r="M185" i="6"/>
  <c r="M183" i="6"/>
  <c r="M181" i="6"/>
  <c r="M179" i="6"/>
  <c r="M177" i="6"/>
  <c r="M175" i="6"/>
  <c r="M171" i="6"/>
  <c r="M167" i="6"/>
  <c r="O167" i="6" s="1"/>
  <c r="M163" i="6"/>
  <c r="M159" i="6"/>
  <c r="M155" i="6"/>
  <c r="M151" i="6"/>
  <c r="M147" i="6"/>
  <c r="M143" i="6"/>
  <c r="M139" i="6"/>
  <c r="M135" i="6"/>
  <c r="M131" i="6"/>
  <c r="M127" i="6"/>
  <c r="M123" i="6"/>
  <c r="L118" i="6"/>
  <c r="M111" i="6"/>
  <c r="M103" i="6"/>
  <c r="M95" i="6"/>
  <c r="J69" i="6"/>
  <c r="L10" i="6"/>
  <c r="M10" i="6"/>
  <c r="J10" i="6"/>
  <c r="L8" i="6"/>
  <c r="M8" i="6"/>
  <c r="J8" i="6"/>
  <c r="O69" i="6" l="1"/>
  <c r="D109" i="3"/>
  <c r="O143" i="6"/>
  <c r="O89" i="6"/>
  <c r="O127" i="6"/>
  <c r="K201" i="6"/>
  <c r="O90" i="6"/>
  <c r="O81" i="6"/>
  <c r="O91" i="6"/>
  <c r="O160" i="6"/>
  <c r="O189" i="6"/>
  <c r="O159" i="6"/>
  <c r="O183" i="6"/>
  <c r="O180" i="6"/>
  <c r="O188" i="6"/>
  <c r="O196" i="6"/>
  <c r="O107" i="6"/>
  <c r="O25" i="6"/>
  <c r="O33" i="6"/>
  <c r="O41" i="6"/>
  <c r="O49" i="6"/>
  <c r="O149" i="6"/>
  <c r="O165" i="6"/>
  <c r="O16" i="6"/>
  <c r="O176" i="6"/>
  <c r="O192" i="6"/>
  <c r="O98" i="6"/>
  <c r="O106" i="6"/>
  <c r="O11" i="6"/>
  <c r="O121" i="6"/>
  <c r="O157" i="6"/>
  <c r="O178" i="6"/>
  <c r="O186" i="6"/>
  <c r="O194" i="6"/>
  <c r="O141" i="6"/>
  <c r="O128" i="6"/>
  <c r="O152" i="6"/>
  <c r="O156" i="6"/>
  <c r="O19" i="6"/>
  <c r="O27" i="6"/>
  <c r="O35" i="6"/>
  <c r="O43" i="6"/>
  <c r="O57" i="6"/>
  <c r="O77" i="6"/>
  <c r="O83" i="6"/>
  <c r="O93" i="6"/>
  <c r="O109" i="6"/>
  <c r="O179" i="6"/>
  <c r="O187" i="6"/>
  <c r="O195" i="6"/>
  <c r="O184" i="6"/>
  <c r="O200" i="6"/>
  <c r="O51" i="6"/>
  <c r="O63" i="6"/>
  <c r="O123" i="6"/>
  <c r="O139" i="6"/>
  <c r="O161" i="6"/>
  <c r="O173" i="6"/>
  <c r="O111" i="6"/>
  <c r="O181" i="6"/>
  <c r="O197" i="6"/>
  <c r="O82" i="6"/>
  <c r="O114" i="6"/>
  <c r="O105" i="6"/>
  <c r="O137" i="6"/>
  <c r="O171" i="6"/>
  <c r="O120" i="6"/>
  <c r="O140" i="6"/>
  <c r="O144" i="6"/>
  <c r="O148" i="6"/>
  <c r="O164" i="6"/>
  <c r="O172" i="6"/>
  <c r="O153" i="6"/>
  <c r="O8" i="6"/>
  <c r="O53" i="6"/>
  <c r="O7" i="6"/>
  <c r="O13" i="6"/>
  <c r="O15" i="6"/>
  <c r="O21" i="6"/>
  <c r="O29" i="6"/>
  <c r="O37" i="6"/>
  <c r="O45" i="6"/>
  <c r="O65" i="6"/>
  <c r="O67" i="6"/>
  <c r="O73" i="6"/>
  <c r="O79" i="6"/>
  <c r="O131" i="6"/>
  <c r="O101" i="6"/>
  <c r="O177" i="6"/>
  <c r="O185" i="6"/>
  <c r="O193" i="6"/>
  <c r="O12" i="6"/>
  <c r="O20" i="6"/>
  <c r="O28" i="6"/>
  <c r="O36" i="6"/>
  <c r="O44" i="6"/>
  <c r="O52" i="6"/>
  <c r="O68" i="6"/>
  <c r="O84" i="6"/>
  <c r="O86" i="6"/>
  <c r="O94" i="6"/>
  <c r="O102" i="6"/>
  <c r="O110" i="6"/>
  <c r="O116" i="6"/>
  <c r="O122" i="6"/>
  <c r="O126" i="6"/>
  <c r="O134" i="6"/>
  <c r="O138" i="6"/>
  <c r="O142" i="6"/>
  <c r="O97" i="6"/>
  <c r="O115" i="6"/>
  <c r="O135" i="6"/>
  <c r="O151" i="6"/>
  <c r="O155" i="6"/>
  <c r="O99" i="6"/>
  <c r="O132" i="6"/>
  <c r="O103" i="6"/>
  <c r="O9" i="6"/>
  <c r="O17" i="6"/>
  <c r="O24" i="6"/>
  <c r="O32" i="6"/>
  <c r="O40" i="6"/>
  <c r="O48" i="6"/>
  <c r="O88" i="6"/>
  <c r="O23" i="6"/>
  <c r="O31" i="6"/>
  <c r="O39" i="6"/>
  <c r="O47" i="6"/>
  <c r="O55" i="6"/>
  <c r="O61" i="6"/>
  <c r="O75" i="6"/>
  <c r="O85" i="6"/>
  <c r="O87" i="6"/>
  <c r="O95" i="6"/>
  <c r="O113" i="6"/>
  <c r="O191" i="6"/>
  <c r="O199" i="6"/>
  <c r="O56" i="6"/>
  <c r="O64" i="6"/>
  <c r="O72" i="6"/>
  <c r="O80" i="6"/>
  <c r="O96" i="6"/>
  <c r="O104" i="6"/>
  <c r="O112" i="6"/>
  <c r="O118" i="6"/>
  <c r="O124" i="6"/>
  <c r="O136" i="6"/>
  <c r="O168" i="6"/>
  <c r="O125" i="6"/>
  <c r="O175" i="6"/>
  <c r="O117" i="6"/>
  <c r="O129" i="6"/>
  <c r="O145" i="6"/>
  <c r="O163" i="6"/>
  <c r="O59" i="6"/>
  <c r="O71" i="6"/>
  <c r="O119" i="6"/>
  <c r="O133" i="6"/>
  <c r="O147" i="6"/>
  <c r="O169" i="6"/>
  <c r="O60" i="6"/>
  <c r="O76" i="6"/>
  <c r="O92" i="6"/>
  <c r="O100" i="6"/>
  <c r="O108" i="6"/>
  <c r="O130" i="6"/>
  <c r="O146" i="6"/>
  <c r="J201" i="6"/>
  <c r="O182" i="6"/>
  <c r="O190" i="6"/>
  <c r="O198" i="6"/>
  <c r="O18" i="6"/>
  <c r="O26" i="6"/>
  <c r="O34" i="6"/>
  <c r="O42" i="6"/>
  <c r="O50" i="6"/>
  <c r="O58" i="6"/>
  <c r="O66" i="6"/>
  <c r="O74" i="6"/>
  <c r="O150" i="6"/>
  <c r="O154" i="6"/>
  <c r="O158" i="6"/>
  <c r="O162" i="6"/>
  <c r="O166" i="6"/>
  <c r="O170" i="6"/>
  <c r="O174" i="6"/>
  <c r="O6" i="6"/>
  <c r="L201" i="6"/>
  <c r="M201" i="6"/>
  <c r="O10" i="6"/>
  <c r="O14" i="6"/>
  <c r="O22" i="6"/>
  <c r="O30" i="6"/>
  <c r="O38" i="6"/>
  <c r="O46" i="6"/>
  <c r="O54" i="6"/>
  <c r="O62" i="6"/>
  <c r="O70" i="6"/>
  <c r="O78" i="6"/>
  <c r="O201" i="6" l="1"/>
  <c r="E89" i="3" l="1"/>
  <c r="E104" i="3"/>
  <c r="E119" i="3"/>
  <c r="E136" i="3"/>
  <c r="D89" i="3"/>
  <c r="D104" i="3"/>
  <c r="D119" i="3"/>
  <c r="D136" i="3"/>
  <c r="E12" i="3"/>
  <c r="E15" i="3"/>
  <c r="E19" i="3"/>
  <c r="E28" i="3"/>
  <c r="E31" i="3"/>
  <c r="E39" i="3"/>
  <c r="E57" i="3"/>
  <c r="E60" i="3"/>
  <c r="E63" i="3"/>
  <c r="E69" i="3"/>
  <c r="D12" i="3"/>
  <c r="D15" i="3"/>
  <c r="D19" i="3"/>
  <c r="D28" i="3"/>
  <c r="D31" i="3"/>
  <c r="D39" i="3"/>
  <c r="D57" i="3"/>
  <c r="D60" i="3"/>
  <c r="D63" i="3"/>
  <c r="D69" i="3"/>
  <c r="D47" i="3" l="1"/>
  <c r="D37" i="3" s="1"/>
  <c r="E47" i="3"/>
  <c r="E37" i="3" s="1"/>
  <c r="D118" i="3"/>
  <c r="E118" i="3"/>
  <c r="E88" i="3"/>
  <c r="E10" i="3"/>
  <c r="D10" i="3"/>
  <c r="D88" i="3"/>
  <c r="E139" i="3" l="1"/>
  <c r="D139" i="3"/>
  <c r="E74" i="3"/>
  <c r="D74" i="3"/>
</calcChain>
</file>

<file path=xl/comments1.xml><?xml version="1.0" encoding="utf-8"?>
<comments xmlns="http://schemas.openxmlformats.org/spreadsheetml/2006/main">
  <authors>
    <author>Admin</author>
  </authors>
  <commentList>
    <comment ref="J49" authorId="0" shapeId="0">
      <text>
        <r>
          <rPr>
            <sz val="8"/>
            <color indexed="81"/>
            <rFont val="Tahoma"/>
            <family val="2"/>
            <charset val="163"/>
          </rPr>
          <t xml:space="preserve">trích theo nghị quyết
</t>
        </r>
      </text>
    </comment>
    <comment ref="J50" authorId="0" shapeId="0">
      <text>
        <r>
          <rPr>
            <b/>
            <sz val="8"/>
            <color indexed="81"/>
            <rFont val="Tahoma"/>
            <family val="2"/>
            <charset val="163"/>
          </rPr>
          <t>tăng theo QĐ thanh tra thuế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J53" authorId="0" shapeId="0">
      <text>
        <r>
          <rPr>
            <sz val="8"/>
            <color indexed="81"/>
            <rFont val="Tahoma"/>
            <family val="2"/>
            <charset val="163"/>
          </rPr>
          <t xml:space="preserve">trích theo nghị quyết
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  <charset val="163"/>
          </rPr>
          <t>cổ tức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J55" authorId="0" shapeId="0">
      <text>
        <r>
          <rPr>
            <b/>
            <sz val="8"/>
            <color indexed="81"/>
            <rFont val="Tahoma"/>
            <family val="2"/>
            <charset val="163"/>
          </rPr>
          <t>trích theo nghị quyết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  <comment ref="J56" authorId="0" shapeId="0">
      <text>
        <r>
          <rPr>
            <b/>
            <sz val="8"/>
            <color indexed="81"/>
            <rFont val="Tahoma"/>
            <family val="2"/>
            <charset val="163"/>
          </rPr>
          <t>thuế theo BB thanh tra</t>
        </r>
        <r>
          <rPr>
            <sz val="8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<sst xmlns="http://schemas.openxmlformats.org/spreadsheetml/2006/main" count="1101" uniqueCount="733">
  <si>
    <t>TỔNG SỐ PHÁT SINH</t>
  </si>
  <si>
    <t>LŨY KẾ</t>
  </si>
  <si>
    <t>SỐ DƯ CUỐI</t>
  </si>
  <si>
    <t>NỢ</t>
  </si>
  <si>
    <t>CÓ</t>
  </si>
  <si>
    <t>1111</t>
  </si>
  <si>
    <t>1121C</t>
  </si>
  <si>
    <t>1121K</t>
  </si>
  <si>
    <t>1121D</t>
  </si>
  <si>
    <t>1121V</t>
  </si>
  <si>
    <t>1331</t>
  </si>
  <si>
    <t>1368</t>
  </si>
  <si>
    <t>1381</t>
  </si>
  <si>
    <t>1388</t>
  </si>
  <si>
    <t>1531</t>
  </si>
  <si>
    <t>1532</t>
  </si>
  <si>
    <t>1561</t>
  </si>
  <si>
    <t>1562</t>
  </si>
  <si>
    <t>2111</t>
  </si>
  <si>
    <t>2112</t>
  </si>
  <si>
    <t>2113</t>
  </si>
  <si>
    <t>2114</t>
  </si>
  <si>
    <t>2118</t>
  </si>
  <si>
    <t>2141</t>
  </si>
  <si>
    <t>33311</t>
  </si>
  <si>
    <t>3334</t>
  </si>
  <si>
    <t>3335</t>
  </si>
  <si>
    <t>3336</t>
  </si>
  <si>
    <t>3337</t>
  </si>
  <si>
    <t>3341</t>
  </si>
  <si>
    <t>3348</t>
  </si>
  <si>
    <t>3368</t>
  </si>
  <si>
    <t>3381</t>
  </si>
  <si>
    <t>3382</t>
  </si>
  <si>
    <t>3383</t>
  </si>
  <si>
    <t>3384</t>
  </si>
  <si>
    <t>3387</t>
  </si>
  <si>
    <t>3388</t>
  </si>
  <si>
    <t>3386</t>
  </si>
  <si>
    <t>344</t>
  </si>
  <si>
    <t>347</t>
  </si>
  <si>
    <t>4131</t>
  </si>
  <si>
    <t>4211</t>
  </si>
  <si>
    <t>4212</t>
  </si>
  <si>
    <t>5111</t>
  </si>
  <si>
    <t>5112</t>
  </si>
  <si>
    <t>5113</t>
  </si>
  <si>
    <t>5114</t>
  </si>
  <si>
    <t>515</t>
  </si>
  <si>
    <t>6321</t>
  </si>
  <si>
    <t>6322</t>
  </si>
  <si>
    <t>6323</t>
  </si>
  <si>
    <t>6354</t>
  </si>
  <si>
    <t>6421</t>
  </si>
  <si>
    <t>6422</t>
  </si>
  <si>
    <t>6423</t>
  </si>
  <si>
    <t>6424</t>
  </si>
  <si>
    <t>6425</t>
  </si>
  <si>
    <t>6426</t>
  </si>
  <si>
    <t>6427</t>
  </si>
  <si>
    <t>6428</t>
  </si>
  <si>
    <t>7111</t>
  </si>
  <si>
    <t>7112</t>
  </si>
  <si>
    <t>7113</t>
  </si>
  <si>
    <t>7114</t>
  </si>
  <si>
    <t>7115</t>
  </si>
  <si>
    <t>7116</t>
  </si>
  <si>
    <t>7118</t>
  </si>
  <si>
    <t>8111</t>
  </si>
  <si>
    <t>8112</t>
  </si>
  <si>
    <t>8116</t>
  </si>
  <si>
    <t>8118</t>
  </si>
  <si>
    <t>8211</t>
  </si>
  <si>
    <t>8212</t>
  </si>
  <si>
    <t>911</t>
  </si>
  <si>
    <t/>
  </si>
  <si>
    <t>1112</t>
  </si>
  <si>
    <t>1122</t>
  </si>
  <si>
    <t>1211</t>
  </si>
  <si>
    <t>1212</t>
  </si>
  <si>
    <t>1218</t>
  </si>
  <si>
    <t>1281</t>
  </si>
  <si>
    <t>1282</t>
  </si>
  <si>
    <t>1283</t>
  </si>
  <si>
    <t>1288</t>
  </si>
  <si>
    <t>1332</t>
  </si>
  <si>
    <t>1361</t>
  </si>
  <si>
    <t>1362</t>
  </si>
  <si>
    <t>1363</t>
  </si>
  <si>
    <t>1385</t>
  </si>
  <si>
    <t>1521</t>
  </si>
  <si>
    <t>1522</t>
  </si>
  <si>
    <t>1523</t>
  </si>
  <si>
    <t>1526</t>
  </si>
  <si>
    <t>1533</t>
  </si>
  <si>
    <t>1534</t>
  </si>
  <si>
    <t>1551</t>
  </si>
  <si>
    <t>1552</t>
  </si>
  <si>
    <t>1557</t>
  </si>
  <si>
    <t>1567</t>
  </si>
  <si>
    <t>157</t>
  </si>
  <si>
    <t>158</t>
  </si>
  <si>
    <t>1611</t>
  </si>
  <si>
    <t>1612</t>
  </si>
  <si>
    <t>2115</t>
  </si>
  <si>
    <t>2121</t>
  </si>
  <si>
    <t>2122</t>
  </si>
  <si>
    <t>2131</t>
  </si>
  <si>
    <t>2132</t>
  </si>
  <si>
    <t>2133</t>
  </si>
  <si>
    <t>2134</t>
  </si>
  <si>
    <t>2135</t>
  </si>
  <si>
    <t>2136</t>
  </si>
  <si>
    <t>2138</t>
  </si>
  <si>
    <t>2142</t>
  </si>
  <si>
    <t>2143</t>
  </si>
  <si>
    <t>2147</t>
  </si>
  <si>
    <t>217</t>
  </si>
  <si>
    <t>2281</t>
  </si>
  <si>
    <t>2288</t>
  </si>
  <si>
    <t>2291</t>
  </si>
  <si>
    <t>2292</t>
  </si>
  <si>
    <t>2293</t>
  </si>
  <si>
    <t>2294</t>
  </si>
  <si>
    <t>2411</t>
  </si>
  <si>
    <t>2412</t>
  </si>
  <si>
    <t>2413</t>
  </si>
  <si>
    <t>243</t>
  </si>
  <si>
    <t>244</t>
  </si>
  <si>
    <t>33312</t>
  </si>
  <si>
    <t>3332</t>
  </si>
  <si>
    <t>33331</t>
  </si>
  <si>
    <t>33332</t>
  </si>
  <si>
    <t>33381</t>
  </si>
  <si>
    <t>33382</t>
  </si>
  <si>
    <t>3339</t>
  </si>
  <si>
    <t>3361</t>
  </si>
  <si>
    <t>3362</t>
  </si>
  <si>
    <t>3363</t>
  </si>
  <si>
    <t>3385</t>
  </si>
  <si>
    <t>3411</t>
  </si>
  <si>
    <t>3412</t>
  </si>
  <si>
    <t>34311</t>
  </si>
  <si>
    <t>34312</t>
  </si>
  <si>
    <t>34313</t>
  </si>
  <si>
    <t>3432</t>
  </si>
  <si>
    <t>3521</t>
  </si>
  <si>
    <t>3522</t>
  </si>
  <si>
    <t>3523</t>
  </si>
  <si>
    <t>3524</t>
  </si>
  <si>
    <t>3531</t>
  </si>
  <si>
    <t>3532</t>
  </si>
  <si>
    <t>3533</t>
  </si>
  <si>
    <t>3534</t>
  </si>
  <si>
    <t>3561</t>
  </si>
  <si>
    <t>3562</t>
  </si>
  <si>
    <t>357</t>
  </si>
  <si>
    <t>41111</t>
  </si>
  <si>
    <t>41112</t>
  </si>
  <si>
    <t>4112</t>
  </si>
  <si>
    <t>4113</t>
  </si>
  <si>
    <t>4118</t>
  </si>
  <si>
    <t>4132</t>
  </si>
  <si>
    <t>441</t>
  </si>
  <si>
    <t>4611</t>
  </si>
  <si>
    <t>4612</t>
  </si>
  <si>
    <t>466</t>
  </si>
  <si>
    <t>5117</t>
  </si>
  <si>
    <t>5118</t>
  </si>
  <si>
    <t>5211</t>
  </si>
  <si>
    <t>5212</t>
  </si>
  <si>
    <t>5213</t>
  </si>
  <si>
    <t>6324</t>
  </si>
  <si>
    <t>6351</t>
  </si>
  <si>
    <t>6352</t>
  </si>
  <si>
    <t>6353</t>
  </si>
  <si>
    <t>6355</t>
  </si>
  <si>
    <t>6356</t>
  </si>
  <si>
    <t>6358</t>
  </si>
  <si>
    <t>6411</t>
  </si>
  <si>
    <t>6412</t>
  </si>
  <si>
    <t>6413</t>
  </si>
  <si>
    <t>6414</t>
  </si>
  <si>
    <t>6415</t>
  </si>
  <si>
    <t>6417</t>
  </si>
  <si>
    <t>6418</t>
  </si>
  <si>
    <t>Chỉ tiêu</t>
  </si>
  <si>
    <t>Giá gốc</t>
  </si>
  <si>
    <t>Dự phòng</t>
  </si>
  <si>
    <t>Giá trị</t>
  </si>
  <si>
    <t>Khoản mục</t>
  </si>
  <si>
    <t>Tổng cộng</t>
  </si>
  <si>
    <t>- Mua trong năm</t>
  </si>
  <si>
    <t>- Tăng khác</t>
  </si>
  <si>
    <t>- Thanh lý, nhượng bán</t>
  </si>
  <si>
    <t>- Khấu hao trong năm</t>
  </si>
  <si>
    <t>Nguyên giá TSCĐ vô hình</t>
  </si>
  <si>
    <t>- Thanh lý nhượng bán</t>
  </si>
  <si>
    <t>- Thuê tài chính trong năm</t>
  </si>
  <si>
    <t>- Mua lại TSCĐ thuê tài chính</t>
  </si>
  <si>
    <t>Nguyên giá</t>
  </si>
  <si>
    <t>- Lãi tiền gửi, tiền cho vay</t>
  </si>
  <si>
    <t>- Doanh thu hoạt động tài chính khác</t>
  </si>
  <si>
    <t>- Chi phí nhân công</t>
  </si>
  <si>
    <t>- Chi phí dịch vụ mua ngoài</t>
  </si>
  <si>
    <t>- Chi phí khác bằng tiền</t>
  </si>
  <si>
    <t>Người lập biểu</t>
  </si>
  <si>
    <t>Kế toán trưởng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</si>
  <si>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</si>
  <si>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</si>
  <si>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</si>
  <si>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</si>
  <si>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</si>
  <si>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</si>
  <si>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</si>
  <si>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Đầu tư tài chính ngắn hạn</t>
  </si>
  <si>
    <t>120</t>
  </si>
  <si>
    <t>1. Chứng khoán kinh doanh</t>
  </si>
  <si>
    <t>121</t>
  </si>
  <si>
    <t>2. Dự phòng giảm giá chứng khoán kinh doanh (*)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</si>
  <si>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</si>
  <si>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</si>
  <si>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</si>
  <si>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</si>
  <si>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</si>
  <si>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</si>
  <si>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</si>
  <si>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</si>
  <si>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</si>
  <si>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 Phải thu nội bộ ngắn hạn</t>
  </si>
  <si>
    <t>133</t>
  </si>
  <si>
    <t>4. Phải thu theo tiến độ kế hoạch hợp đồng xây dựng</t>
  </si>
  <si>
    <t>134</t>
  </si>
  <si>
    <t>5.  Phải thu về cho vay ngắn hạn</t>
  </si>
  <si>
    <t>135</t>
  </si>
  <si>
    <t>6. Phải thu ngắn hạn khác</t>
  </si>
  <si>
    <t>136</t>
  </si>
  <si>
    <t>7. Dự phòng các khoản phải thu ngắn hạn khó đòi (*)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</si>
  <si>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</si>
  <si>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</si>
  <si>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</si>
  <si>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</si>
  <si>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</si>
  <si>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</si>
  <si>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</si>
  <si>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 (*)</t>
  </si>
  <si>
    <t>149</t>
  </si>
  <si>
    <t>V. Tài sản ngắn hạn khác</t>
  </si>
  <si>
    <t>150</t>
  </si>
  <si>
    <t>1. Chi phi trả trước ngắn hạn</t>
  </si>
  <si>
    <t>151</t>
  </si>
  <si>
    <t>2. Thuế giá trị gia tăng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</si>
  <si>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</si>
  <si>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</si>
  <si>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</si>
  <si>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</si>
  <si>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</si>
  <si>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</si>
  <si>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</si>
  <si>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</si>
  <si>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</si>
  <si>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</si>
  <si>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</si>
  <si>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</si>
  <si>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</si>
  <si>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</si>
  <si>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</si>
  <si>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</si>
  <si>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</si>
  <si>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</si>
  <si>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</si>
  <si>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</si>
  <si>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</si>
  <si>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</si>
  <si>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</si>
  <si>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</si>
  <si>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</si>
  <si>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</si>
  <si>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</si>
  <si>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</si>
  <si>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</si>
  <si>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</si>
  <si>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 (*)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</si>
  <si>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</si>
  <si>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</si>
  <si>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</si>
  <si>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</si>
  <si>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</si>
  <si>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</si>
  <si>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</si>
  <si>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</si>
  <si>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</si>
  <si>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</si>
  <si>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</si>
  <si>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</si>
  <si>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</si>
  <si>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</si>
  <si>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</si>
  <si>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</si>
  <si>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</si>
  <si>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</si>
  <si>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</si>
  <si>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</si>
  <si>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</si>
  <si>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</si>
  <si>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</si>
  <si>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doanh, liên kết</t>
  </si>
  <si>
    <t>252</t>
  </si>
  <si>
    <t>3. Đầu tư góp vốn vào đơn vị khác</t>
  </si>
  <si>
    <t>253</t>
  </si>
  <si>
    <t>4. Dự phòng đầu tư tài chính dài hạn (*)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</si>
  <si>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</si>
  <si>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</si>
  <si>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</si>
  <si>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</si>
  <si>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</si>
  <si>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</si>
  <si>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</si>
  <si>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</si>
  <si>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</si>
  <si>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</si>
  <si>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</si>
  <si>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</si>
  <si>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</si>
  <si>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 (270 = 100 + 200)</t>
  </si>
  <si>
    <t>270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</si>
  <si>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</si>
  <si>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</si>
  <si>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</si>
  <si>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</si>
  <si>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</si>
  <si>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</si>
  <si>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</si>
  <si>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</si>
  <si>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</si>
  <si>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</si>
  <si>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</si>
  <si>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</si>
  <si>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</si>
  <si>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</si>
  <si>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</si>
  <si>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</si>
  <si>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</si>
  <si>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</si>
  <si>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</si>
  <si>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</si>
  <si>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</si>
  <si>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</si>
  <si>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</si>
  <si>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</si>
  <si>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</si>
  <si>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</si>
  <si>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</si>
  <si>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</si>
  <si>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</si>
  <si>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</si>
  <si>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</si>
  <si>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</si>
  <si>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</si>
  <si>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</si>
  <si>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</si>
  <si>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</si>
  <si>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</si>
  <si>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</si>
  <si>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</si>
  <si>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</si>
  <si>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</si>
  <si>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</si>
  <si>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</si>
  <si>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</si>
  <si>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</si>
  <si>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</si>
  <si>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</si>
  <si>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</si>
  <si>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</si>
  <si>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</si>
  <si>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</si>
  <si>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</si>
  <si>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</si>
  <si>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</si>
  <si>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</si>
  <si>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</si>
  <si>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học, công nghệ</t>
  </si>
  <si>
    <t>343</t>
  </si>
  <si>
    <t>400</t>
  </si>
  <si>
    <t>I. Vốn chủ sở hữu</t>
  </si>
  <si>
    <t>410</t>
  </si>
  <si>
    <t>1. Vốn góp của chủ sở hữu</t>
  </si>
  <si>
    <t>411</t>
  </si>
  <si>
    <t xml:space="preserve">    - Cổ phiếu phổ thông có quyền biểu quyết</t>
  </si>
  <si>
    <t>411a</t>
  </si>
  <si>
    <t xml:space="preserve">    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</si>
  <si>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</si>
  <si>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</si>
  <si>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</si>
  <si>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</si>
  <si>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</si>
  <si>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</si>
  <si>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</si>
  <si>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 (*)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</si>
  <si>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</si>
  <si>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</si>
  <si>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</si>
  <si>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</si>
  <si>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</si>
  <si>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</si>
  <si>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</si>
  <si>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</si>
  <si>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</si>
  <si>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</si>
  <si>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</si>
  <si>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</si>
  <si>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</si>
  <si>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 xml:space="preserve">    - LNST chưa phân phối lũy kế đến cuối kỳ trước</t>
  </si>
  <si>
    <t>421a</t>
  </si>
  <si>
    <t xml:space="preserve">    - LNST chưa phân phối kỳ này</t>
  </si>
  <si>
    <t>421b</t>
  </si>
  <si>
    <t>12. Nguồn vốn đầu tư XDCB</t>
  </si>
  <si>
    <t>422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</si>
  <si>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</si>
  <si>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</si>
  <si>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</si>
  <si>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</si>
  <si>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</si>
  <si>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</si>
  <si>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</si>
  <si>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</si>
  <si>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>BẢNG CÂN ĐỐI KẾ TOÁN</t>
  </si>
  <si>
    <t>(1)</t>
  </si>
  <si>
    <t>(2)</t>
  </si>
  <si>
    <t>(3)</t>
  </si>
  <si>
    <t>(4)</t>
  </si>
  <si>
    <t>(5)</t>
  </si>
  <si>
    <t>(6)</t>
  </si>
  <si>
    <t>11. Thu nhập khác</t>
  </si>
  <si>
    <t>12. Chi phí khác</t>
  </si>
  <si>
    <t>13. Lợi nhuận khác (40 = 31 - 32)</t>
  </si>
  <si>
    <t>15. Chi phí thuế TNDN hiện hành</t>
  </si>
  <si>
    <t>16. Chi phí thuế TNDN hoãn lại</t>
  </si>
  <si>
    <t>18. Lãi cơ bản trên cổ phiếu (*)</t>
  </si>
  <si>
    <t>19. Lãi suy giảm trên cổ phiếu (*)</t>
  </si>
  <si>
    <t>01</t>
  </si>
  <si>
    <t>02</t>
  </si>
  <si>
    <t>1. Doanh thu bán hàng và cung cấp dịch vụ</t>
  </si>
  <si>
    <t>2. Các khoản giảm trừ doanh thu</t>
  </si>
  <si>
    <t>3. Doanh thu thuần về bán hàng và cung cấp dịch vụ (10= 01-02)</t>
  </si>
  <si>
    <t>4. Giá vốn hàng bán</t>
  </si>
  <si>
    <t>5. Lợi nhuận gộp về bán hàng và cung cấp dịch vụ (20=10 - 11)</t>
  </si>
  <si>
    <t>6. Doanh thu hoạt động tài chính</t>
  </si>
  <si>
    <t>7. Chi phí tài chính</t>
  </si>
  <si>
    <t>8. Chi phí bán hàng</t>
  </si>
  <si>
    <t>9. Chi phí quản lý doanh nghiệp</t>
  </si>
  <si>
    <t>17. Lợi nhuận sau thuế thu nhập doanh nghiệp (60=50 – 51 - 52)</t>
  </si>
  <si>
    <t>Năm nay</t>
  </si>
  <si>
    <t>Năm trước</t>
  </si>
  <si>
    <t>Mã 
số</t>
  </si>
  <si>
    <t>Luỹ kế từ đầu năm</t>
  </si>
  <si>
    <t>(7)</t>
  </si>
  <si>
    <t>BÁO CÁO KẾT QUẢ HOẠT ĐỘNG KINH DOANH</t>
  </si>
  <si>
    <t xml:space="preserve"> Đơn vị tính: Đồng </t>
  </si>
  <si>
    <t xml:space="preserve"> Mẫu số B 02 - DN</t>
  </si>
  <si>
    <t>Ban hành theo Thông tư số 200/2014/TT-BTC</t>
  </si>
  <si>
    <t>Ngày 22/12/2014 của Bộ Tài chính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</si>
  <si>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</si>
  <si>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</si>
  <si>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</si>
  <si>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</si>
  <si>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lãi vay đã trả</t>
  </si>
  <si>
    <t>5. Thuế thu nhập doanh nghiệp đã nộp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</si>
  <si>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</si>
  <si>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</si>
  <si>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</si>
  <si>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</si>
  <si>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</si>
  <si>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</si>
  <si>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</si>
  <si>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</si>
  <si>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</si>
  <si>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</si>
  <si>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</si>
  <si>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</si>
  <si>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</si>
  <si>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</si>
  <si>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3. Tiền thu từ đi vay</t>
  </si>
  <si>
    <t>4. Tiền trả nợ gốc vay</t>
  </si>
  <si>
    <t>5. Tiền trả nợ gốc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</si>
  <si>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</si>
  <si>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</si>
  <si>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</si>
  <si>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</si>
  <si>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</si>
  <si>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</si>
  <si>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BẢNG CÂN ĐỐI TÀI KHOẢN</t>
  </si>
  <si>
    <t>STK</t>
  </si>
  <si>
    <t>SỐ DƯ ĐẦU NĂM</t>
  </si>
  <si>
    <t>SỐ DƯ ĐẦU QUÝ</t>
  </si>
  <si>
    <t>TKN</t>
  </si>
  <si>
    <t>Tháng</t>
  </si>
  <si>
    <t>Quý</t>
  </si>
  <si>
    <t>Năm</t>
  </si>
  <si>
    <t>ngày</t>
  </si>
  <si>
    <t>Bạn nhập tên công ty mẹ vào ô AF1 sheet Tong Hop</t>
  </si>
  <si>
    <t>II</t>
  </si>
  <si>
    <t>VĂN PHÒNG CÔNG TY CỔ PHẦN LICOGI 13</t>
  </si>
  <si>
    <t>BÁO CÁO TÀI CHÍNH</t>
  </si>
  <si>
    <t>Đường Khuất Duy Tiến - Nhân Chính - Thanh Xuân - Hà Nội</t>
  </si>
  <si>
    <t>Tel: 04 35 534 369             Fax: 04 38 544 107</t>
  </si>
  <si>
    <t>Mẫu số B 01 - DN</t>
  </si>
  <si>
    <t>Quý II năm 2017</t>
  </si>
  <si>
    <t>Đơn vị tính: VND</t>
  </si>
  <si>
    <t>Hà Nội, ngày … tháng … năm 2017</t>
  </si>
  <si>
    <t>V.1</t>
  </si>
  <si>
    <t>V.1.1</t>
  </si>
  <si>
    <t>VIII.2.1</t>
  </si>
  <si>
    <t>VIII.2.2</t>
  </si>
  <si>
    <t>V.2</t>
  </si>
  <si>
    <t>V.3</t>
  </si>
  <si>
    <t>A. Tài sản ngắn hạn</t>
  </si>
  <si>
    <t xml:space="preserve">    (100=110+120+130+140+150)</t>
  </si>
  <si>
    <t>B. Tài sản dài hạn</t>
  </si>
  <si>
    <t xml:space="preserve">     (200=210+220+240+250+260)</t>
  </si>
  <si>
    <t>VIII.2.4</t>
  </si>
  <si>
    <t>V.4</t>
  </si>
  <si>
    <t>V.5</t>
  </si>
  <si>
    <t>V.6</t>
  </si>
  <si>
    <t>VIII.2.5</t>
  </si>
  <si>
    <t>VIII.2.6</t>
  </si>
  <si>
    <t>VIII.2.7</t>
  </si>
  <si>
    <t>(tiếp theo)</t>
  </si>
  <si>
    <t>NGUỒN VỐN</t>
  </si>
  <si>
    <t>MÃ SỐ</t>
  </si>
  <si>
    <t>THUYẾT MINH</t>
  </si>
  <si>
    <t>30/06/2017</t>
  </si>
  <si>
    <t>01/01/2017</t>
  </si>
  <si>
    <t>TÀI SẢN</t>
  </si>
  <si>
    <t>7. Phải trả, phải nộp dài hạn khác</t>
  </si>
  <si>
    <t>D. Vốn chủ sở hữu (400=410+420)</t>
  </si>
  <si>
    <t>CÔN G TY CỔ PHẦN LICOGI 13</t>
  </si>
  <si>
    <t xml:space="preserve">          Người lập biểu                                    Kế toán trưởng                                Tổng giám đốc</t>
  </si>
  <si>
    <t xml:space="preserve">            Lại Thị Thơ                                    Nguyễn Thị Thơm                              Phạm Văn Thăng</t>
  </si>
  <si>
    <t>C. Nợ Phải trả (300=310+330)</t>
  </si>
  <si>
    <t>Quý II</t>
  </si>
  <si>
    <t>VI.14</t>
  </si>
  <si>
    <t>V.15</t>
  </si>
  <si>
    <t>V.16</t>
  </si>
  <si>
    <t>V.17</t>
  </si>
  <si>
    <t>VII.2.9</t>
  </si>
  <si>
    <t>VII.2.10</t>
  </si>
  <si>
    <t>VII.2.11</t>
  </si>
  <si>
    <t>V.18</t>
  </si>
  <si>
    <r>
      <t xml:space="preserve">  - Trong đó:</t>
    </r>
    <r>
      <rPr>
        <sz val="11"/>
        <rFont val="Times New Roman"/>
        <family val="1"/>
        <scheme val="major"/>
      </rPr>
      <t xml:space="preserve"> Chi phí lãi vay </t>
    </r>
  </si>
  <si>
    <t xml:space="preserve"> Tổng Giám đốc  </t>
  </si>
  <si>
    <t>Lại Thị Thơ</t>
  </si>
  <si>
    <t>Nguyễn Thị Thơm</t>
  </si>
  <si>
    <t xml:space="preserve">  Phạm Văn Thăng </t>
  </si>
  <si>
    <t>10. Lợi nhuận từ hoạt động kinh doanh 
(30 = 20 + (21-22) - (24 + 25))</t>
  </si>
  <si>
    <t xml:space="preserve">14. Tổng lợi nhuận kế toán trước thuế 
(50 = 30 + 40) </t>
  </si>
  <si>
    <t>Thuyết 
minh</t>
  </si>
  <si>
    <t>Mẫu số: B03-DN</t>
  </si>
  <si>
    <t>(Ban hành theo TT 200/2014/TT-BTC  ngày 22/12/2014 của Bộ trưởng BTC)</t>
  </si>
  <si>
    <t>Lưu chuyển tiền tệ</t>
  </si>
  <si>
    <t>(Theo phương pháp trực tiếp) (*)</t>
  </si>
  <si>
    <t>Đơn vị tính: VNĐ</t>
  </si>
  <si>
    <t>Luỹ kế từ đầu năm đến cuối 
quý này        
(năm nay)</t>
  </si>
  <si>
    <t>Luỹ kế từ đầu năm đến cuối 
quý này       
(năm trước)</t>
  </si>
  <si>
    <t xml:space="preserve">2. Tiền trả lại vốn góp cho các CSH, mua lại cp của DN đã phát hành   </t>
  </si>
  <si>
    <t>TM</t>
  </si>
  <si>
    <t xml:space="preserve">   Hà Nội, ngày ….. tháng ….. năm 2017</t>
  </si>
  <si>
    <t xml:space="preserve">  Người lập biểu                                       Kế toán trưởng                                  Tổng giám đốc</t>
  </si>
  <si>
    <t xml:space="preserve">  Lại Thị Thơ                                           Nguyễn Thị Thơm                             Phạm Văn Thăng</t>
  </si>
  <si>
    <t>Đường Khuất Duy Tiến- Nhân Chính - Thanh Xuân - Hà nội</t>
  </si>
  <si>
    <t xml:space="preserve">                                            Quý II năm 2017</t>
  </si>
  <si>
    <t>Tel: 04 3 5534 369                        Fax: 043 8 544 107</t>
  </si>
  <si>
    <t>Mẫu số B 09 - DN</t>
  </si>
  <si>
    <t>BẢN THUYẾT MINH BÁO CÁO TÀI CHÍNH</t>
  </si>
  <si>
    <t>V.</t>
  </si>
  <si>
    <t>Thông tin bổ sung cho các khoản mục trình bày trong Bảng cân đối kế toán</t>
  </si>
  <si>
    <t>1.</t>
  </si>
  <si>
    <t>Tiền và các khoản tương đương tiền</t>
  </si>
  <si>
    <t xml:space="preserve">        01/01/2017</t>
  </si>
  <si>
    <t>VND</t>
  </si>
  <si>
    <t>1.1</t>
  </si>
  <si>
    <t>Tiền</t>
  </si>
  <si>
    <t>Tiền mặt tại quỹ</t>
  </si>
  <si>
    <t>Tiền gửi ngân hàng không kỳ hạn</t>
  </si>
  <si>
    <t>Tiền đang chuyển</t>
  </si>
  <si>
    <t>Tiền gửi tiết kiệm Ngân hàng TMCP Kỹ thương Việt Nam</t>
  </si>
  <si>
    <t>Tiền gửi tiết kiệm Ngân hàng Đầu tư và Phát triển Việt Nam</t>
  </si>
  <si>
    <t>Tiền gửi tiết kiệm Ngân hàng TMCP Công thương Việt Nam</t>
  </si>
  <si>
    <t>Tiền gửi tiết kiệm Ngân hàng TMCP Sài Gòn Thương tín</t>
  </si>
  <si>
    <t xml:space="preserve">Các khoản phải thu của khách hàng </t>
  </si>
  <si>
    <t>a</t>
  </si>
  <si>
    <t>Phải thu của khách hàng ngắn hạn</t>
  </si>
  <si>
    <t>Phải thu khác ngắn hạn</t>
  </si>
  <si>
    <t>- Phải thu tạm ứng</t>
  </si>
  <si>
    <t>- Phải thu khác</t>
  </si>
  <si>
    <t>Văn phòng công ty</t>
  </si>
  <si>
    <t>Chi nhánh miền nam</t>
  </si>
  <si>
    <t>- Ký quỹ, ký cược dài hạn</t>
  </si>
  <si>
    <t>Phải thu khác</t>
  </si>
  <si>
    <t>Hàng tồn kho</t>
  </si>
  <si>
    <t>Nguyên vật liệu tồn kho</t>
  </si>
  <si>
    <t>Nguyên vật liệu chính</t>
  </si>
  <si>
    <t>Nguyên vật liệu phụ</t>
  </si>
  <si>
    <t>Nhiên liệu</t>
  </si>
  <si>
    <t>Phụ tùng thay thế</t>
  </si>
  <si>
    <t>Vật liệu nổ</t>
  </si>
  <si>
    <t>Công cụ, dụng cụ</t>
  </si>
  <si>
    <t>Chi phí sản xuất kinh doanh dở dang</t>
  </si>
  <si>
    <t>Thành phẩm tồn kho</t>
  </si>
  <si>
    <t>7.</t>
  </si>
  <si>
    <t>Tăng, giảm tài sản cố định thuê tài chính</t>
  </si>
  <si>
    <t>Máy móc
 thiết bị</t>
  </si>
  <si>
    <t>Phương tiện 
vận tải</t>
  </si>
  <si>
    <t>- Số dư ngày 01/01/2017</t>
  </si>
  <si>
    <t>- Tăng do phân loại lại TS</t>
  </si>
  <si>
    <t>- chuyển TSCĐ thuê tài chính sang vốn</t>
  </si>
  <si>
    <t>- Giảm do phân loại lại TS</t>
  </si>
  <si>
    <t>- Số dư ngày 30/06/2017</t>
  </si>
  <si>
    <t>Giá trị hao mòn luỹ kế</t>
  </si>
  <si>
    <t>-Chuyển thuê TC sang vốn</t>
  </si>
  <si>
    <t xml:space="preserve">Giá trị còn lại </t>
  </si>
  <si>
    <t>- Tại ngày 01/01/2017</t>
  </si>
  <si>
    <t>- Tại ngày 30/06/2017</t>
  </si>
  <si>
    <t>8.</t>
  </si>
  <si>
    <t>Tăng giảm tài sản cố định vô hình</t>
  </si>
  <si>
    <t>Phần mềm 
kế toán</t>
  </si>
  <si>
    <t>- Giảm khác (*)</t>
  </si>
  <si>
    <t>Chi phí xây dựng cơ bản dở dang</t>
  </si>
  <si>
    <t xml:space="preserve">Chi phí xây dựng cơ bản dở dang </t>
  </si>
  <si>
    <t>Tài sản  khác</t>
  </si>
  <si>
    <t>Quý II/2017</t>
  </si>
  <si>
    <t>Quý II/2016</t>
  </si>
  <si>
    <t>Chi phí trả trước dài hạn</t>
  </si>
  <si>
    <t>Chi phí trả trước ngắn  hạn</t>
  </si>
  <si>
    <t>Doanh thu chưa thực hiện</t>
  </si>
  <si>
    <t>Phải trả người bán</t>
  </si>
  <si>
    <t>Số có khả năng trả nợ</t>
  </si>
  <si>
    <t>Các khoản phải trả người bán ngắn hạn</t>
  </si>
  <si>
    <t>b</t>
  </si>
  <si>
    <t>Phải trả người bán các bên liên quan</t>
  </si>
  <si>
    <t>Công ty CP licogi13 - CMC</t>
  </si>
  <si>
    <t>Công ty cổ phần licogi13- IMC</t>
  </si>
  <si>
    <t>Công ty cổ phần licogi 13 FC</t>
  </si>
  <si>
    <t>Công ty CP Đầu tư nông nghiệp Sài Gòn Thành Đạt</t>
  </si>
  <si>
    <t>Công ty CP Địa ốc xanh Sài Gòn Thuận Phước</t>
  </si>
  <si>
    <t>Thuế và các khoản phải nộp ngân sách nhà nước</t>
  </si>
  <si>
    <t>Số phải nộp</t>
  </si>
  <si>
    <t>Số đã nộp</t>
  </si>
  <si>
    <t>Thuế GTGT hàng bán nội địa</t>
  </si>
  <si>
    <t>Thuế GTGT phải nộp</t>
  </si>
  <si>
    <t>Thuế TNDN</t>
  </si>
  <si>
    <t>Thuế thu nhập cá nhân</t>
  </si>
  <si>
    <t>Thuế nhà đất và tiền thuê đất</t>
  </si>
  <si>
    <t>Các loại thuế khác</t>
  </si>
  <si>
    <t>Phí và lệ phí</t>
  </si>
  <si>
    <t>Cộng thuế và các khoản phải nộp Nhà nước</t>
  </si>
  <si>
    <t>Chi phí phải trả</t>
  </si>
  <si>
    <t>Các khoản trích trước</t>
  </si>
  <si>
    <t>Các khoản phải trả khác</t>
  </si>
  <si>
    <t>Kinh phí Công đoàn</t>
  </si>
  <si>
    <t>Bảo hiểm xã hội, y tế</t>
  </si>
  <si>
    <t>Bảo hiểm thất nghiệp</t>
  </si>
  <si>
    <t>Nhận ký cược ký quỹ ngắn hạn</t>
  </si>
  <si>
    <t>Các khoản phải trả phải nộp khác</t>
  </si>
  <si>
    <t>Chi tiết vốn chủ sở hữu</t>
  </si>
  <si>
    <t>Vốn Tổng công ty LICOGI CTCP</t>
  </si>
  <si>
    <t>Vốn góp của các đối tượng khác</t>
  </si>
  <si>
    <t xml:space="preserve">Các giao dịch về vốn với các chủ sở hữu </t>
  </si>
  <si>
    <t>Vốn góp đầu năm</t>
  </si>
  <si>
    <t>Vốn góp tăng trong kỳ</t>
  </si>
  <si>
    <t>Vốn góp giảm trong kỳ</t>
  </si>
  <si>
    <t>Vốn góp cuối kỳ này</t>
  </si>
  <si>
    <t>VI.</t>
  </si>
  <si>
    <t>Thông tin bổ sung cho các khoản mục trình bày trong Báo cáo kết quả hoạt động kinh doanh</t>
  </si>
  <si>
    <t>Doanh thu bán hàng</t>
  </si>
  <si>
    <t>QUÍ II/2017</t>
  </si>
  <si>
    <t>QUÍ II/2016</t>
  </si>
  <si>
    <t xml:space="preserve">Doanh thu bán hàng </t>
  </si>
  <si>
    <t>Doanh thu đối với các bên liên quan</t>
  </si>
  <si>
    <t>Công ty Cổ phần licogi13 - CMC</t>
  </si>
  <si>
    <t>Công ty cổ phần Đầu tư Nông nghiệp Sài Gòn Thành Đạt</t>
  </si>
  <si>
    <t>Giá vốn hàng bán</t>
  </si>
  <si>
    <t>Doanh thu hoạt động tài chính</t>
  </si>
  <si>
    <t>Chi phí tài chính</t>
  </si>
  <si>
    <t>Chi phí lãi vay</t>
  </si>
  <si>
    <t>Chi phí thuế thu nhập doanh nghiệp hiện hành</t>
  </si>
  <si>
    <t>- Doanh thu chịu thuế thu nhập doanh nghiệp</t>
  </si>
  <si>
    <t>- Chi phí tính thuế thu nhập doanh nghiệp</t>
  </si>
  <si>
    <t>- Lợi nhuận chịu thuế thu nhập doanh nghiệp</t>
  </si>
  <si>
    <t>- Thuế suất thuế TNDN hiện hành</t>
  </si>
  <si>
    <t>- Chi phí thuế TNDN hiện hành</t>
  </si>
  <si>
    <t>Chi phí quản lý doanh nghiệp</t>
  </si>
  <si>
    <t>Chi phí khác</t>
  </si>
  <si>
    <t>Thu nhập khác</t>
  </si>
  <si>
    <t>Chi phí sản xuất kinh doanh theo yếu tố</t>
  </si>
  <si>
    <t>- Chi phí nguyên liệu vật liệu</t>
  </si>
  <si>
    <t>- Chi phí khấu hao TSCĐ</t>
  </si>
  <si>
    <t>Hà Nội, ngày …... tháng …... năm 2017</t>
  </si>
  <si>
    <t>CÔNG TY CỔ PHẦN  LICOGI 13</t>
  </si>
  <si>
    <t xml:space="preserve">   Kế toán trưởng</t>
  </si>
  <si>
    <t>Tổng Giám đốc</t>
  </si>
  <si>
    <t>Lại Thị thơ</t>
  </si>
  <si>
    <t>Phạm Văn Thăng</t>
  </si>
  <si>
    <t>17.</t>
  </si>
  <si>
    <t>Vốn chủ sở hữu</t>
  </si>
  <si>
    <t>17.1</t>
  </si>
  <si>
    <t>Bảng đối chiếu biến động của vốn chủ sở hữu</t>
  </si>
  <si>
    <t>Vốn đầu tư của
 chủ sở hữu</t>
  </si>
  <si>
    <t>Thặng dư 
vốn cổ phần</t>
  </si>
  <si>
    <t>Cổ phiếu quỹ</t>
  </si>
  <si>
    <t>Lợi nhuận 
chưa phân phối</t>
  </si>
  <si>
    <t>Quỹ đầu tư 
phát triền</t>
  </si>
  <si>
    <t>Quỹ dự phòng
 tài chính</t>
  </si>
  <si>
    <t>Quỹ khác thuộc vốn chủ sở hữu</t>
  </si>
  <si>
    <t>Số dư ngày 01/01/2010</t>
  </si>
  <si>
    <t>Tăng vốn trong kỳ</t>
  </si>
  <si>
    <t>Lãi trong năm trước</t>
  </si>
  <si>
    <t>Tăng khác</t>
  </si>
  <si>
    <t>Giảm vốn trong năm trước</t>
  </si>
  <si>
    <t>Trích các quỹ</t>
  </si>
  <si>
    <t>Phân phối lợi nhuận</t>
  </si>
  <si>
    <t>Giảm khác</t>
  </si>
  <si>
    <t>Số dư ngày 31/12/2011</t>
  </si>
  <si>
    <t>Tăng vốn trong năm nay</t>
  </si>
  <si>
    <t>Lãi trong năm nay</t>
  </si>
  <si>
    <t>Giảm vốn trong năm nay</t>
  </si>
  <si>
    <t>Số dư ngày 31/12/2012</t>
  </si>
  <si>
    <t>Quỹ khen thưởng phúc lợi</t>
  </si>
  <si>
    <t>Số dư ngày 31/12/2015</t>
  </si>
  <si>
    <t>Chi trả cổ tức</t>
  </si>
  <si>
    <t>Số dư ngày 31/12/2016</t>
  </si>
  <si>
    <t>Số dư ngày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</si>
</sst>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6" formatCode="#\ ###\ ###\ ###"/>
    <numFmt numFmtId="167" formatCode=";;;"/>
    <numFmt numFmtId="168" formatCode="_(* #,##0_);_(* \(#,##0\);_(* &quot;-&quot;??_);_(@_)"/>
    <numFmt numFmtId="169" formatCode="_(* #,##0_);_(* \(#,##0\);_(* &quot;-&quot;_);_(@_)"/>
    <numFmt numFmtId="170" formatCode="_(* #,##0.00_);_(* \(#,##0.00\);_(* &quot;-&quot;??_);_(@_)"/>
  </numFmts>
  <fonts count="38" x14ac:knownFonts="1">
    <font>
      <sz val="10"/>
      <name val="Arial"/>
      <charset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9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4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  <scheme val="major"/>
    </font>
    <font>
      <sz val="11"/>
      <name val="Times New Roman"/>
      <family val="1"/>
      <scheme val="major"/>
    </font>
    <font>
      <i/>
      <sz val="11"/>
      <name val="Times New Roman"/>
      <family val="1"/>
      <scheme val="major"/>
    </font>
    <font>
      <sz val="11"/>
      <color indexed="9"/>
      <name val="Times New Roman"/>
      <family val="1"/>
      <scheme val="major"/>
    </font>
    <font>
      <b/>
      <sz val="11"/>
      <color indexed="10"/>
      <name val="Times New Roman"/>
      <family val="1"/>
    </font>
    <font>
      <b/>
      <i/>
      <sz val="11"/>
      <name val="Times New Roman"/>
      <family val="1"/>
      <scheme val="major"/>
    </font>
    <font>
      <b/>
      <sz val="11"/>
      <color indexed="8"/>
      <name val="Times New Roman"/>
      <family val="1"/>
      <scheme val="major"/>
    </font>
    <font>
      <sz val="11"/>
      <color indexed="8"/>
      <name val="Times New Roman"/>
      <family val="1"/>
      <scheme val="major"/>
    </font>
    <font>
      <sz val="11"/>
      <color indexed="10"/>
      <name val="Times New Roman"/>
      <family val="1"/>
      <scheme val="major"/>
    </font>
    <font>
      <i/>
      <sz val="11"/>
      <color indexed="8"/>
      <name val="Times New Roman"/>
      <family val="1"/>
      <scheme val="major"/>
    </font>
    <font>
      <sz val="11"/>
      <name val="Times New Roman"/>
      <family val="1"/>
      <charset val="163"/>
    </font>
    <font>
      <u/>
      <sz val="11"/>
      <name val="Times New Roman"/>
      <family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43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1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3" xfId="0" applyFont="1" applyBorder="1"/>
    <xf numFmtId="0" fontId="2" fillId="0" borderId="0" xfId="0" applyFont="1" applyAlignment="1"/>
    <xf numFmtId="3" fontId="2" fillId="0" borderId="0" xfId="0" applyNumberFormat="1" applyFont="1" applyProtection="1">
      <protection hidden="1"/>
    </xf>
    <xf numFmtId="0" fontId="3" fillId="0" borderId="0" xfId="0" applyFont="1"/>
    <xf numFmtId="3" fontId="3" fillId="0" borderId="1" xfId="0" applyNumberFormat="1" applyFont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0" fontId="11" fillId="0" borderId="0" xfId="0" applyFont="1"/>
    <xf numFmtId="38" fontId="2" fillId="0" borderId="2" xfId="0" applyNumberFormat="1" applyFont="1" applyBorder="1"/>
    <xf numFmtId="38" fontId="2" fillId="0" borderId="2" xfId="0" applyNumberFormat="1" applyFont="1" applyBorder="1" applyProtection="1">
      <protection hidden="1"/>
    </xf>
    <xf numFmtId="38" fontId="2" fillId="0" borderId="3" xfId="0" applyNumberFormat="1" applyFont="1" applyBorder="1"/>
    <xf numFmtId="38" fontId="2" fillId="0" borderId="3" xfId="0" applyNumberFormat="1" applyFont="1" applyBorder="1" applyProtection="1">
      <protection hidden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3" fontId="3" fillId="0" borderId="0" xfId="0" applyNumberFormat="1" applyFont="1" applyBorder="1" applyAlignment="1" applyProtection="1">
      <alignment horizontal="center" vertical="center"/>
      <protection hidden="1"/>
    </xf>
    <xf numFmtId="3" fontId="2" fillId="0" borderId="1" xfId="0" quotePrefix="1" applyNumberFormat="1" applyFont="1" applyBorder="1" applyAlignment="1" applyProtection="1">
      <alignment horizontal="center"/>
      <protection hidden="1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0" fontId="2" fillId="0" borderId="5" xfId="0" applyFont="1" applyBorder="1"/>
    <xf numFmtId="0" fontId="6" fillId="0" borderId="4" xfId="0" applyFont="1" applyBorder="1"/>
    <xf numFmtId="38" fontId="2" fillId="0" borderId="4" xfId="0" applyNumberFormat="1" applyFont="1" applyBorder="1" applyProtection="1">
      <protection hidden="1"/>
    </xf>
    <xf numFmtId="167" fontId="2" fillId="3" borderId="0" xfId="0" applyNumberFormat="1" applyFont="1" applyFill="1"/>
    <xf numFmtId="0" fontId="17" fillId="0" borderId="0" xfId="0" applyFont="1"/>
    <xf numFmtId="0" fontId="18" fillId="0" borderId="0" xfId="0" applyFont="1"/>
    <xf numFmtId="38" fontId="2" fillId="0" borderId="4" xfId="0" applyNumberFormat="1" applyFont="1" applyBorder="1"/>
    <xf numFmtId="38" fontId="3" fillId="0" borderId="5" xfId="0" applyNumberFormat="1" applyFont="1" applyBorder="1"/>
    <xf numFmtId="0" fontId="2" fillId="0" borderId="0" xfId="0" applyFont="1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167" fontId="19" fillId="3" borderId="0" xfId="0" applyNumberFormat="1" applyFont="1" applyFill="1"/>
    <xf numFmtId="0" fontId="17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" fillId="6" borderId="22" xfId="1" applyFill="1" applyBorder="1" applyAlignment="1">
      <alignment horizontal="center"/>
    </xf>
    <xf numFmtId="0" fontId="16" fillId="6" borderId="21" xfId="1" applyFill="1" applyBorder="1"/>
    <xf numFmtId="0" fontId="16" fillId="6" borderId="3" xfId="1" applyFill="1" applyBorder="1"/>
    <xf numFmtId="0" fontId="16" fillId="6" borderId="4" xfId="1" applyFill="1" applyBorder="1"/>
    <xf numFmtId="0" fontId="2" fillId="6" borderId="5" xfId="0" applyFont="1" applyFill="1" applyBorder="1"/>
    <xf numFmtId="3" fontId="2" fillId="6" borderId="5" xfId="0" applyNumberFormat="1" applyFont="1" applyFill="1" applyBorder="1"/>
    <xf numFmtId="0" fontId="2" fillId="6" borderId="22" xfId="0" applyFont="1" applyFill="1" applyBorder="1" applyAlignment="1">
      <alignment horizontal="center"/>
    </xf>
    <xf numFmtId="3" fontId="2" fillId="6" borderId="21" xfId="0" applyNumberFormat="1" applyFont="1" applyFill="1" applyBorder="1"/>
    <xf numFmtId="3" fontId="2" fillId="6" borderId="3" xfId="0" applyNumberFormat="1" applyFont="1" applyFill="1" applyBorder="1"/>
    <xf numFmtId="3" fontId="2" fillId="6" borderId="4" xfId="0" applyNumberFormat="1" applyFont="1" applyFill="1" applyBorder="1"/>
    <xf numFmtId="3" fontId="16" fillId="5" borderId="21" xfId="1" applyNumberFormat="1" applyFill="1" applyBorder="1"/>
    <xf numFmtId="3" fontId="16" fillId="5" borderId="3" xfId="1" applyNumberFormat="1" applyFill="1" applyBorder="1"/>
    <xf numFmtId="3" fontId="16" fillId="5" borderId="4" xfId="1" applyNumberFormat="1" applyFill="1" applyBorder="1"/>
    <xf numFmtId="0" fontId="6" fillId="0" borderId="0" xfId="0" applyFont="1" applyAlignment="1">
      <alignment horizontal="center" vertical="center"/>
    </xf>
    <xf numFmtId="168" fontId="6" fillId="0" borderId="3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68" fontId="7" fillId="0" borderId="0" xfId="2" applyNumberFormat="1" applyFont="1" applyFill="1" applyBorder="1" applyAlignment="1">
      <alignment vertical="center"/>
    </xf>
    <xf numFmtId="168" fontId="10" fillId="0" borderId="0" xfId="2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8" fontId="2" fillId="0" borderId="23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8" fontId="2" fillId="0" borderId="0" xfId="2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8" fontId="6" fillId="0" borderId="0" xfId="2" applyNumberFormat="1" applyFont="1" applyFill="1" applyAlignment="1">
      <alignment vertical="center"/>
    </xf>
    <xf numFmtId="168" fontId="8" fillId="0" borderId="0" xfId="2" applyNumberFormat="1" applyFont="1" applyFill="1" applyAlignment="1">
      <alignment horizontal="right" vertical="center"/>
    </xf>
    <xf numFmtId="168" fontId="10" fillId="0" borderId="0" xfId="2" applyNumberFormat="1" applyFont="1" applyFill="1" applyAlignment="1">
      <alignment horizontal="right" vertical="center"/>
    </xf>
    <xf numFmtId="168" fontId="10" fillId="0" borderId="0" xfId="2" applyNumberFormat="1" applyFont="1" applyFill="1" applyAlignment="1">
      <alignment vertical="center"/>
    </xf>
    <xf numFmtId="168" fontId="21" fillId="0" borderId="24" xfId="2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38" fontId="5" fillId="0" borderId="28" xfId="0" applyNumberFormat="1" applyFont="1" applyBorder="1" applyAlignment="1">
      <alignment vertical="center"/>
    </xf>
    <xf numFmtId="168" fontId="6" fillId="0" borderId="30" xfId="2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38" fontId="5" fillId="0" borderId="30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0" applyNumberFormat="1" applyFont="1" applyBorder="1" applyAlignment="1">
      <alignment vertical="center"/>
    </xf>
    <xf numFmtId="38" fontId="5" fillId="0" borderId="37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8" fontId="6" fillId="0" borderId="3" xfId="0" applyNumberFormat="1" applyFont="1" applyBorder="1" applyAlignment="1">
      <alignment vertical="center"/>
    </xf>
    <xf numFmtId="38" fontId="6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8" fontId="5" fillId="0" borderId="4" xfId="0" applyNumberFormat="1" applyFont="1" applyBorder="1" applyAlignment="1">
      <alignment vertical="center"/>
    </xf>
    <xf numFmtId="38" fontId="5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8" fontId="6" fillId="0" borderId="4" xfId="0" applyNumberFormat="1" applyFont="1" applyBorder="1" applyAlignment="1">
      <alignment vertical="center"/>
    </xf>
    <xf numFmtId="38" fontId="6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38" fontId="5" fillId="0" borderId="21" xfId="0" applyNumberFormat="1" applyFont="1" applyBorder="1" applyAlignment="1">
      <alignment vertical="center"/>
    </xf>
    <xf numFmtId="38" fontId="5" fillId="0" borderId="34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8" fontId="6" fillId="0" borderId="3" xfId="2" applyNumberFormat="1" applyFont="1" applyFill="1" applyBorder="1" applyAlignment="1">
      <alignment vertical="center"/>
    </xf>
    <xf numFmtId="0" fontId="6" fillId="0" borderId="3" xfId="2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68" fontId="8" fillId="0" borderId="3" xfId="2" applyNumberFormat="1" applyFont="1" applyFill="1" applyBorder="1" applyAlignment="1">
      <alignment horizontal="right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38" fontId="5" fillId="0" borderId="40" xfId="0" applyNumberFormat="1" applyFont="1" applyBorder="1" applyAlignment="1">
      <alignment vertical="center"/>
    </xf>
    <xf numFmtId="38" fontId="5" fillId="0" borderId="41" xfId="0" applyNumberFormat="1" applyFont="1" applyBorder="1" applyAlignment="1">
      <alignment vertical="center"/>
    </xf>
    <xf numFmtId="168" fontId="8" fillId="0" borderId="3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8" fontId="6" fillId="0" borderId="0" xfId="2" applyNumberFormat="1" applyFont="1" applyFill="1" applyAlignment="1">
      <alignment vertical="center" wrapText="1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68" fontId="5" fillId="0" borderId="25" xfId="2" quotePrefix="1" applyNumberFormat="1" applyFont="1" applyFill="1" applyBorder="1" applyAlignment="1">
      <alignment horizontal="center" vertical="center"/>
    </xf>
    <xf numFmtId="168" fontId="5" fillId="0" borderId="26" xfId="2" quotePrefix="1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6" fillId="0" borderId="30" xfId="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vertical="center"/>
    </xf>
    <xf numFmtId="38" fontId="24" fillId="0" borderId="3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6" fontId="24" fillId="0" borderId="3" xfId="0" applyNumberFormat="1" applyFont="1" applyBorder="1" applyAlignment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8" fontId="3" fillId="0" borderId="0" xfId="2" applyNumberFormat="1" applyFont="1" applyFill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168" fontId="24" fillId="0" borderId="2" xfId="2" applyNumberFormat="1" applyFont="1" applyFill="1" applyBorder="1" applyAlignment="1">
      <alignment vertical="center"/>
    </xf>
    <xf numFmtId="168" fontId="23" fillId="0" borderId="3" xfId="2" applyNumberFormat="1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168" fontId="24" fillId="0" borderId="3" xfId="2" applyNumberFormat="1" applyFont="1" applyFill="1" applyBorder="1" applyAlignment="1">
      <alignment vertical="center"/>
    </xf>
    <xf numFmtId="168" fontId="25" fillId="0" borderId="3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8" fontId="5" fillId="0" borderId="0" xfId="2" applyNumberFormat="1" applyFont="1" applyFill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68" fontId="5" fillId="0" borderId="0" xfId="2" applyNumberFormat="1" applyFont="1" applyFill="1" applyAlignment="1">
      <alignment vertical="center"/>
    </xf>
    <xf numFmtId="168" fontId="27" fillId="0" borderId="0" xfId="2" applyNumberFormat="1" applyFont="1" applyFill="1" applyAlignment="1">
      <alignment vertical="center"/>
    </xf>
    <xf numFmtId="0" fontId="24" fillId="0" borderId="5" xfId="0" applyFont="1" applyBorder="1" applyAlignment="1">
      <alignment horizontal="justify" vertical="center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23" fillId="0" borderId="49" xfId="0" applyFont="1" applyBorder="1" applyAlignment="1" applyProtection="1">
      <alignment horizontal="center" vertical="center"/>
      <protection hidden="1"/>
    </xf>
    <xf numFmtId="0" fontId="23" fillId="2" borderId="50" xfId="0" applyFont="1" applyFill="1" applyBorder="1" applyAlignment="1" applyProtection="1">
      <alignment horizontal="center" vertical="center"/>
    </xf>
    <xf numFmtId="49" fontId="23" fillId="2" borderId="51" xfId="0" applyNumberFormat="1" applyFont="1" applyFill="1" applyBorder="1" applyAlignment="1" applyProtection="1">
      <alignment horizontal="center" vertical="center" wrapText="1"/>
    </xf>
    <xf numFmtId="0" fontId="24" fillId="0" borderId="52" xfId="0" applyFont="1" applyBorder="1" applyAlignment="1">
      <alignment horizontal="justify" vertical="center"/>
    </xf>
    <xf numFmtId="168" fontId="24" fillId="0" borderId="28" xfId="2" applyNumberFormat="1" applyFont="1" applyFill="1" applyBorder="1" applyAlignment="1">
      <alignment vertical="center"/>
    </xf>
    <xf numFmtId="0" fontId="24" fillId="0" borderId="38" xfId="0" applyFont="1" applyBorder="1" applyAlignment="1">
      <alignment horizontal="justify" vertical="center"/>
    </xf>
    <xf numFmtId="38" fontId="24" fillId="0" borderId="30" xfId="0" applyNumberFormat="1" applyFont="1" applyBorder="1" applyAlignment="1">
      <alignment vertical="center"/>
    </xf>
    <xf numFmtId="0" fontId="23" fillId="0" borderId="38" xfId="0" applyFont="1" applyBorder="1" applyAlignment="1">
      <alignment horizontal="justify" vertical="center"/>
    </xf>
    <xf numFmtId="168" fontId="5" fillId="0" borderId="30" xfId="2" applyNumberFormat="1" applyFont="1" applyFill="1" applyBorder="1" applyAlignment="1">
      <alignment vertical="center"/>
    </xf>
    <xf numFmtId="168" fontId="23" fillId="0" borderId="30" xfId="2" applyNumberFormat="1" applyFont="1" applyFill="1" applyBorder="1" applyAlignment="1">
      <alignment vertical="center"/>
    </xf>
    <xf numFmtId="0" fontId="25" fillId="0" borderId="38" xfId="0" applyFont="1" applyBorder="1" applyAlignment="1">
      <alignment horizontal="justify" vertical="center"/>
    </xf>
    <xf numFmtId="0" fontId="24" fillId="0" borderId="53" xfId="0" applyFont="1" applyBorder="1" applyAlignment="1">
      <alignment horizontal="justify" vertical="center"/>
    </xf>
    <xf numFmtId="49" fontId="24" fillId="0" borderId="40" xfId="0" applyNumberFormat="1" applyFont="1" applyBorder="1" applyAlignment="1">
      <alignment horizontal="center" vertical="center" wrapText="1"/>
    </xf>
    <xf numFmtId="166" fontId="23" fillId="0" borderId="40" xfId="0" applyNumberFormat="1" applyFont="1" applyBorder="1" applyAlignment="1">
      <alignment vertical="center"/>
    </xf>
    <xf numFmtId="166" fontId="24" fillId="0" borderId="40" xfId="0" applyNumberFormat="1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4" fillId="0" borderId="0" xfId="0" applyFont="1"/>
    <xf numFmtId="0" fontId="24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justify" vertical="top" wrapText="1"/>
    </xf>
    <xf numFmtId="0" fontId="28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168" fontId="28" fillId="0" borderId="3" xfId="2" applyNumberFormat="1" applyFont="1" applyFill="1" applyBorder="1" applyAlignment="1">
      <alignment vertical="center"/>
    </xf>
    <xf numFmtId="0" fontId="25" fillId="0" borderId="0" xfId="0" applyFont="1"/>
    <xf numFmtId="168" fontId="23" fillId="0" borderId="3" xfId="0" applyNumberFormat="1" applyFont="1" applyBorder="1" applyAlignment="1">
      <alignment horizontal="justify" vertical="top" wrapText="1"/>
    </xf>
    <xf numFmtId="0" fontId="23" fillId="0" borderId="25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 applyProtection="1">
      <alignment horizontal="center" vertical="center" wrapText="1"/>
    </xf>
    <xf numFmtId="0" fontId="23" fillId="0" borderId="29" xfId="0" applyFont="1" applyBorder="1" applyAlignment="1">
      <alignment vertical="top"/>
    </xf>
    <xf numFmtId="0" fontId="24" fillId="0" borderId="30" xfId="0" applyFont="1" applyBorder="1" applyAlignment="1">
      <alignment horizontal="justify" vertical="top" wrapText="1"/>
    </xf>
    <xf numFmtId="0" fontId="24" fillId="0" borderId="29" xfId="0" applyFont="1" applyBorder="1" applyAlignment="1">
      <alignment vertical="top"/>
    </xf>
    <xf numFmtId="168" fontId="24" fillId="0" borderId="30" xfId="2" applyNumberFormat="1" applyFont="1" applyFill="1" applyBorder="1" applyAlignment="1">
      <alignment vertical="center"/>
    </xf>
    <xf numFmtId="0" fontId="28" fillId="0" borderId="29" xfId="0" applyFont="1" applyBorder="1" applyAlignment="1">
      <alignment vertical="top"/>
    </xf>
    <xf numFmtId="168" fontId="28" fillId="0" borderId="30" xfId="2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168" fontId="23" fillId="0" borderId="30" xfId="0" applyNumberFormat="1" applyFont="1" applyBorder="1" applyAlignment="1">
      <alignment horizontal="justify" vertical="top" wrapText="1"/>
    </xf>
    <xf numFmtId="0" fontId="23" fillId="0" borderId="39" xfId="0" applyFont="1" applyBorder="1" applyAlignment="1">
      <alignment vertical="top"/>
    </xf>
    <xf numFmtId="0" fontId="23" fillId="0" borderId="40" xfId="0" applyFont="1" applyBorder="1" applyAlignment="1">
      <alignment horizontal="center" vertical="top" wrapText="1"/>
    </xf>
    <xf numFmtId="0" fontId="24" fillId="0" borderId="40" xfId="0" applyFont="1" applyBorder="1" applyAlignment="1">
      <alignment horizontal="center" vertical="top" wrapText="1"/>
    </xf>
    <xf numFmtId="168" fontId="23" fillId="0" borderId="40" xfId="0" applyNumberFormat="1" applyFont="1" applyBorder="1" applyAlignment="1">
      <alignment horizontal="justify" vertical="top" wrapText="1"/>
    </xf>
    <xf numFmtId="168" fontId="23" fillId="0" borderId="41" xfId="0" applyNumberFormat="1" applyFont="1" applyBorder="1" applyAlignment="1">
      <alignment horizontal="justify" vertical="top" wrapText="1"/>
    </xf>
    <xf numFmtId="0" fontId="23" fillId="0" borderId="54" xfId="0" applyFont="1" applyBorder="1" applyAlignment="1">
      <alignment horizontal="center" vertical="center" wrapText="1"/>
    </xf>
    <xf numFmtId="0" fontId="23" fillId="2" borderId="56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168" fontId="6" fillId="7" borderId="23" xfId="2" applyNumberFormat="1" applyFont="1" applyFill="1" applyBorder="1" applyAlignment="1">
      <alignment vertical="center"/>
    </xf>
    <xf numFmtId="169" fontId="6" fillId="7" borderId="23" xfId="2" applyNumberFormat="1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Border="1" applyAlignment="1">
      <alignment vertical="center"/>
    </xf>
    <xf numFmtId="168" fontId="6" fillId="7" borderId="0" xfId="2" applyNumberFormat="1" applyFont="1" applyFill="1" applyBorder="1" applyAlignment="1">
      <alignment vertical="center"/>
    </xf>
    <xf numFmtId="0" fontId="8" fillId="7" borderId="0" xfId="0" applyFont="1" applyFill="1" applyAlignment="1">
      <alignment horizontal="centerContinuous" vertical="center"/>
    </xf>
    <xf numFmtId="0" fontId="5" fillId="7" borderId="0" xfId="0" applyFont="1" applyFill="1" applyBorder="1" applyAlignment="1">
      <alignment vertical="center"/>
    </xf>
    <xf numFmtId="169" fontId="6" fillId="7" borderId="0" xfId="2" applyNumberFormat="1" applyFont="1" applyFill="1" applyBorder="1" applyAlignment="1">
      <alignment vertical="center"/>
    </xf>
    <xf numFmtId="169" fontId="5" fillId="7" borderId="1" xfId="2" quotePrefix="1" applyNumberFormat="1" applyFont="1" applyFill="1" applyBorder="1" applyAlignment="1">
      <alignment horizontal="right" vertical="center"/>
    </xf>
    <xf numFmtId="169" fontId="5" fillId="7" borderId="1" xfId="2" applyNumberFormat="1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vertical="center"/>
    </xf>
    <xf numFmtId="0" fontId="12" fillId="7" borderId="58" xfId="0" applyFont="1" applyFill="1" applyBorder="1" applyAlignment="1">
      <alignment vertical="center"/>
    </xf>
    <xf numFmtId="168" fontId="12" fillId="7" borderId="58" xfId="2" applyNumberFormat="1" applyFont="1" applyFill="1" applyBorder="1" applyAlignment="1">
      <alignment vertical="center"/>
    </xf>
    <xf numFmtId="168" fontId="12" fillId="7" borderId="11" xfId="2" applyNumberFormat="1" applyFont="1" applyFill="1" applyBorder="1" applyAlignment="1">
      <alignment vertical="center"/>
    </xf>
    <xf numFmtId="169" fontId="5" fillId="7" borderId="1" xfId="2" applyNumberFormat="1" applyFont="1" applyFill="1" applyBorder="1" applyAlignment="1">
      <alignment horizontal="right" vertical="center" wrapText="1"/>
    </xf>
    <xf numFmtId="0" fontId="6" fillId="7" borderId="21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168" fontId="6" fillId="7" borderId="59" xfId="0" applyNumberFormat="1" applyFont="1" applyFill="1" applyBorder="1" applyAlignment="1">
      <alignment vertical="center"/>
    </xf>
    <xf numFmtId="168" fontId="6" fillId="7" borderId="59" xfId="2" applyNumberFormat="1" applyFont="1" applyFill="1" applyBorder="1" applyAlignment="1">
      <alignment vertical="center"/>
    </xf>
    <xf numFmtId="168" fontId="6" fillId="7" borderId="20" xfId="2" applyNumberFormat="1" applyFont="1" applyFill="1" applyBorder="1" applyAlignment="1">
      <alignment vertical="center"/>
    </xf>
    <xf numFmtId="169" fontId="6" fillId="7" borderId="21" xfId="2" applyNumberFormat="1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168" fontId="6" fillId="7" borderId="60" xfId="0" applyNumberFormat="1" applyFont="1" applyFill="1" applyBorder="1" applyAlignment="1">
      <alignment vertical="center"/>
    </xf>
    <xf numFmtId="168" fontId="6" fillId="7" borderId="60" xfId="2" applyNumberFormat="1" applyFont="1" applyFill="1" applyBorder="1" applyAlignment="1">
      <alignment vertical="center"/>
    </xf>
    <xf numFmtId="168" fontId="6" fillId="7" borderId="7" xfId="2" applyNumberFormat="1" applyFont="1" applyFill="1" applyBorder="1" applyAlignment="1">
      <alignment vertical="center"/>
    </xf>
    <xf numFmtId="169" fontId="6" fillId="7" borderId="3" xfId="2" applyNumberFormat="1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vertical="center"/>
    </xf>
    <xf numFmtId="169" fontId="8" fillId="7" borderId="3" xfId="2" applyNumberFormat="1" applyFont="1" applyFill="1" applyBorder="1" applyAlignment="1">
      <alignment horizontal="righ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61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vertical="center"/>
    </xf>
    <xf numFmtId="168" fontId="6" fillId="7" borderId="63" xfId="0" applyNumberFormat="1" applyFont="1" applyFill="1" applyBorder="1" applyAlignment="1">
      <alignment vertical="center"/>
    </xf>
    <xf numFmtId="168" fontId="6" fillId="7" borderId="63" xfId="2" applyNumberFormat="1" applyFont="1" applyFill="1" applyBorder="1" applyAlignment="1">
      <alignment vertical="center"/>
    </xf>
    <xf numFmtId="168" fontId="6" fillId="7" borderId="64" xfId="2" applyNumberFormat="1" applyFont="1" applyFill="1" applyBorder="1" applyAlignment="1">
      <alignment vertical="center"/>
    </xf>
    <xf numFmtId="169" fontId="6" fillId="7" borderId="61" xfId="2" applyNumberFormat="1" applyFont="1" applyFill="1" applyBorder="1" applyAlignment="1">
      <alignment horizontal="right" vertical="center" wrapText="1"/>
    </xf>
    <xf numFmtId="168" fontId="5" fillId="7" borderId="58" xfId="0" applyNumberFormat="1" applyFont="1" applyFill="1" applyBorder="1" applyAlignment="1">
      <alignment horizontal="center" vertical="center"/>
    </xf>
    <xf numFmtId="169" fontId="5" fillId="7" borderId="1" xfId="2" applyNumberFormat="1" applyFont="1" applyFill="1" applyBorder="1" applyAlignment="1">
      <alignment vertical="center"/>
    </xf>
    <xf numFmtId="168" fontId="5" fillId="7" borderId="0" xfId="0" applyNumberFormat="1" applyFont="1" applyFill="1" applyBorder="1" applyAlignment="1">
      <alignment horizontal="center" vertical="center"/>
    </xf>
    <xf numFmtId="168" fontId="5" fillId="7" borderId="0" xfId="0" applyNumberFormat="1" applyFont="1" applyFill="1" applyBorder="1" applyAlignment="1">
      <alignment horizontal="left" vertical="center"/>
    </xf>
    <xf numFmtId="168" fontId="5" fillId="7" borderId="0" xfId="0" applyNumberFormat="1" applyFont="1" applyFill="1" applyBorder="1" applyAlignment="1">
      <alignment horizontal="center" vertical="center" wrapText="1"/>
    </xf>
    <xf numFmtId="169" fontId="5" fillId="7" borderId="11" xfId="2" quotePrefix="1" applyNumberFormat="1" applyFont="1" applyFill="1" applyBorder="1" applyAlignment="1">
      <alignment horizontal="right" vertical="center"/>
    </xf>
    <xf numFmtId="169" fontId="5" fillId="7" borderId="11" xfId="2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vertical="center"/>
    </xf>
    <xf numFmtId="168" fontId="6" fillId="7" borderId="65" xfId="0" applyNumberFormat="1" applyFont="1" applyFill="1" applyBorder="1" applyAlignment="1">
      <alignment vertical="center"/>
    </xf>
    <xf numFmtId="168" fontId="6" fillId="7" borderId="65" xfId="2" applyNumberFormat="1" applyFont="1" applyFill="1" applyBorder="1" applyAlignment="1">
      <alignment vertical="center"/>
    </xf>
    <xf numFmtId="168" fontId="6" fillId="7" borderId="6" xfId="2" applyNumberFormat="1" applyFont="1" applyFill="1" applyBorder="1" applyAlignment="1">
      <alignment vertical="center"/>
    </xf>
    <xf numFmtId="169" fontId="6" fillId="7" borderId="2" xfId="2" applyNumberFormat="1" applyFont="1" applyFill="1" applyBorder="1" applyAlignment="1">
      <alignment horizontal="right" vertical="center"/>
    </xf>
    <xf numFmtId="0" fontId="5" fillId="7" borderId="58" xfId="0" applyFont="1" applyFill="1" applyBorder="1" applyAlignment="1">
      <alignment vertical="center"/>
    </xf>
    <xf numFmtId="168" fontId="6" fillId="7" borderId="58" xfId="0" applyNumberFormat="1" applyFont="1" applyFill="1" applyBorder="1" applyAlignment="1">
      <alignment vertical="center"/>
    </xf>
    <xf numFmtId="168" fontId="6" fillId="7" borderId="58" xfId="2" applyNumberFormat="1" applyFont="1" applyFill="1" applyBorder="1" applyAlignment="1">
      <alignment vertical="center"/>
    </xf>
    <xf numFmtId="169" fontId="5" fillId="7" borderId="58" xfId="2" applyNumberFormat="1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center" vertical="center"/>
    </xf>
    <xf numFmtId="0" fontId="6" fillId="7" borderId="9" xfId="0" quotePrefix="1" applyFont="1" applyFill="1" applyBorder="1" applyAlignment="1">
      <alignment vertical="center"/>
    </xf>
    <xf numFmtId="169" fontId="6" fillId="7" borderId="3" xfId="2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169" fontId="6" fillId="7" borderId="61" xfId="2" applyNumberFormat="1" applyFont="1" applyFill="1" applyBorder="1" applyAlignment="1">
      <alignment horizontal="right" vertical="center"/>
    </xf>
    <xf numFmtId="169" fontId="6" fillId="7" borderId="66" xfId="2" applyNumberFormat="1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center" vertical="center"/>
    </xf>
    <xf numFmtId="168" fontId="6" fillId="7" borderId="67" xfId="0" applyNumberFormat="1" applyFont="1" applyFill="1" applyBorder="1" applyAlignment="1">
      <alignment vertical="center"/>
    </xf>
    <xf numFmtId="168" fontId="6" fillId="7" borderId="67" xfId="2" applyNumberFormat="1" applyFont="1" applyFill="1" applyBorder="1" applyAlignment="1">
      <alignment vertical="center"/>
    </xf>
    <xf numFmtId="168" fontId="6" fillId="7" borderId="8" xfId="2" applyNumberFormat="1" applyFont="1" applyFill="1" applyBorder="1" applyAlignment="1">
      <alignment vertical="center"/>
    </xf>
    <xf numFmtId="169" fontId="6" fillId="7" borderId="4" xfId="2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168" fontId="6" fillId="7" borderId="11" xfId="2" applyNumberFormat="1" applyFont="1" applyFill="1" applyBorder="1" applyAlignment="1">
      <alignment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vertical="center"/>
    </xf>
    <xf numFmtId="168" fontId="6" fillId="7" borderId="57" xfId="0" applyNumberFormat="1" applyFont="1" applyFill="1" applyBorder="1" applyAlignment="1">
      <alignment vertical="center"/>
    </xf>
    <xf numFmtId="168" fontId="6" fillId="7" borderId="57" xfId="2" applyNumberFormat="1" applyFont="1" applyFill="1" applyBorder="1" applyAlignment="1">
      <alignment vertical="center"/>
    </xf>
    <xf numFmtId="168" fontId="5" fillId="7" borderId="11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vertical="center"/>
    </xf>
    <xf numFmtId="168" fontId="5" fillId="7" borderId="60" xfId="0" applyNumberFormat="1" applyFont="1" applyFill="1" applyBorder="1" applyAlignment="1">
      <alignment vertical="center"/>
    </xf>
    <xf numFmtId="168" fontId="5" fillId="7" borderId="7" xfId="2" applyNumberFormat="1" applyFont="1" applyFill="1" applyBorder="1" applyAlignment="1">
      <alignment vertical="center"/>
    </xf>
    <xf numFmtId="168" fontId="5" fillId="7" borderId="7" xfId="2" applyNumberFormat="1" applyFont="1" applyFill="1" applyBorder="1" applyAlignment="1">
      <alignment horizontal="center" vertical="center"/>
    </xf>
    <xf numFmtId="169" fontId="5" fillId="7" borderId="3" xfId="2" applyNumberFormat="1" applyFont="1" applyFill="1" applyBorder="1" applyAlignment="1">
      <alignment horizontal="center" vertical="center"/>
    </xf>
    <xf numFmtId="169" fontId="5" fillId="7" borderId="3" xfId="2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vertical="center"/>
    </xf>
    <xf numFmtId="168" fontId="5" fillId="7" borderId="20" xfId="2" applyNumberFormat="1" applyFont="1" applyFill="1" applyBorder="1" applyAlignment="1">
      <alignment vertical="center"/>
    </xf>
    <xf numFmtId="168" fontId="8" fillId="7" borderId="60" xfId="0" applyNumberFormat="1" applyFont="1" applyFill="1" applyBorder="1" applyAlignment="1">
      <alignment vertical="center"/>
    </xf>
    <xf numFmtId="168" fontId="8" fillId="7" borderId="7" xfId="2" applyNumberFormat="1" applyFont="1" applyFill="1" applyBorder="1" applyAlignment="1">
      <alignment vertical="center"/>
    </xf>
    <xf numFmtId="169" fontId="8" fillId="7" borderId="3" xfId="2" applyNumberFormat="1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0" fillId="0" borderId="0" xfId="0"/>
    <xf numFmtId="0" fontId="5" fillId="7" borderId="62" xfId="0" applyFont="1" applyFill="1" applyBorder="1" applyAlignment="1">
      <alignment vertical="center"/>
    </xf>
    <xf numFmtId="168" fontId="5" fillId="7" borderId="64" xfId="2" applyNumberFormat="1" applyFont="1" applyFill="1" applyBorder="1" applyAlignment="1">
      <alignment vertical="center"/>
    </xf>
    <xf numFmtId="169" fontId="5" fillId="7" borderId="61" xfId="2" applyNumberFormat="1" applyFont="1" applyFill="1" applyBorder="1" applyAlignment="1">
      <alignment vertical="center"/>
    </xf>
    <xf numFmtId="169" fontId="5" fillId="7" borderId="0" xfId="2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168" fontId="5" fillId="7" borderId="0" xfId="0" applyNumberFormat="1" applyFont="1" applyFill="1" applyBorder="1" applyAlignment="1">
      <alignment vertical="center"/>
    </xf>
    <xf numFmtId="168" fontId="6" fillId="7" borderId="0" xfId="0" applyNumberFormat="1" applyFont="1" applyFill="1" applyBorder="1" applyAlignment="1">
      <alignment vertical="center"/>
    </xf>
    <xf numFmtId="0" fontId="5" fillId="7" borderId="0" xfId="0" quotePrefix="1" applyFont="1" applyFill="1" applyAlignment="1">
      <alignment horizontal="center" vertical="center"/>
    </xf>
    <xf numFmtId="169" fontId="6" fillId="7" borderId="0" xfId="0" applyNumberFormat="1" applyFont="1" applyFill="1" applyBorder="1" applyAlignment="1">
      <alignment vertical="center"/>
    </xf>
    <xf numFmtId="169" fontId="6" fillId="7" borderId="0" xfId="0" applyNumberFormat="1" applyFont="1" applyFill="1" applyBorder="1" applyAlignment="1">
      <alignment horizontal="right" vertical="center"/>
    </xf>
    <xf numFmtId="168" fontId="5" fillId="7" borderId="3" xfId="0" applyNumberFormat="1" applyFont="1" applyFill="1" applyBorder="1" applyAlignment="1">
      <alignment vertical="center"/>
    </xf>
    <xf numFmtId="169" fontId="6" fillId="7" borderId="21" xfId="0" applyNumberFormat="1" applyFont="1" applyFill="1" applyBorder="1" applyAlignment="1">
      <alignment vertical="center"/>
    </xf>
    <xf numFmtId="168" fontId="5" fillId="7" borderId="3" xfId="2" applyNumberFormat="1" applyFont="1" applyFill="1" applyBorder="1" applyAlignment="1">
      <alignment vertical="center"/>
    </xf>
    <xf numFmtId="168" fontId="6" fillId="7" borderId="3" xfId="2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169" fontId="6" fillId="7" borderId="3" xfId="0" applyNumberFormat="1" applyFont="1" applyFill="1" applyBorder="1" applyAlignment="1">
      <alignment vertical="center"/>
    </xf>
    <xf numFmtId="169" fontId="5" fillId="7" borderId="3" xfId="0" applyNumberFormat="1" applyFont="1" applyFill="1" applyBorder="1" applyAlignment="1">
      <alignment vertical="center"/>
    </xf>
    <xf numFmtId="169" fontId="6" fillId="7" borderId="3" xfId="2" applyNumberFormat="1" applyFont="1" applyFill="1" applyBorder="1" applyAlignment="1">
      <alignment vertical="center"/>
    </xf>
    <xf numFmtId="168" fontId="5" fillId="7" borderId="4" xfId="0" applyNumberFormat="1" applyFont="1" applyFill="1" applyBorder="1" applyAlignment="1">
      <alignment vertical="center"/>
    </xf>
    <xf numFmtId="0" fontId="5" fillId="7" borderId="0" xfId="0" quotePrefix="1" applyFont="1" applyFill="1" applyBorder="1" applyAlignment="1">
      <alignment horizontal="left" vertical="center"/>
    </xf>
    <xf numFmtId="169" fontId="5" fillId="7" borderId="0" xfId="0" applyNumberFormat="1" applyFont="1" applyFill="1" applyBorder="1" applyAlignment="1">
      <alignment vertical="center"/>
    </xf>
    <xf numFmtId="0" fontId="5" fillId="7" borderId="0" xfId="0" quotePrefix="1" applyFont="1" applyFill="1" applyBorder="1" applyAlignment="1">
      <alignment horizontal="center" vertical="center"/>
    </xf>
    <xf numFmtId="168" fontId="5" fillId="7" borderId="18" xfId="0" applyNumberFormat="1" applyFont="1" applyFill="1" applyBorder="1" applyAlignment="1">
      <alignment horizontal="left" vertical="center" wrapText="1"/>
    </xf>
    <xf numFmtId="168" fontId="5" fillId="7" borderId="65" xfId="2" applyNumberFormat="1" applyFont="1" applyFill="1" applyBorder="1" applyAlignment="1">
      <alignment horizontal="center" vertical="center" wrapText="1"/>
    </xf>
    <xf numFmtId="168" fontId="5" fillId="7" borderId="6" xfId="2" applyNumberFormat="1" applyFont="1" applyFill="1" applyBorder="1" applyAlignment="1">
      <alignment horizontal="center" vertical="center" wrapText="1"/>
    </xf>
    <xf numFmtId="169" fontId="5" fillId="7" borderId="2" xfId="2" applyNumberFormat="1" applyFont="1" applyFill="1" applyBorder="1" applyAlignment="1">
      <alignment horizontal="center" vertical="center" wrapText="1"/>
    </xf>
    <xf numFmtId="169" fontId="5" fillId="7" borderId="2" xfId="0" applyNumberFormat="1" applyFont="1" applyFill="1" applyBorder="1" applyAlignment="1">
      <alignment horizontal="center" vertical="center" wrapText="1"/>
    </xf>
    <xf numFmtId="168" fontId="5" fillId="7" borderId="9" xfId="0" applyNumberFormat="1" applyFont="1" applyFill="1" applyBorder="1" applyAlignment="1">
      <alignment vertical="center"/>
    </xf>
    <xf numFmtId="0" fontId="5" fillId="7" borderId="9" xfId="0" quotePrefix="1" applyFont="1" applyFill="1" applyBorder="1" applyAlignment="1">
      <alignment vertical="center"/>
    </xf>
    <xf numFmtId="168" fontId="5" fillId="7" borderId="60" xfId="2" applyNumberFormat="1" applyFont="1" applyFill="1" applyBorder="1" applyAlignment="1">
      <alignment vertical="center"/>
    </xf>
    <xf numFmtId="168" fontId="6" fillId="7" borderId="9" xfId="2" quotePrefix="1" applyNumberFormat="1" applyFont="1" applyFill="1" applyBorder="1" applyAlignment="1">
      <alignment vertical="center"/>
    </xf>
    <xf numFmtId="168" fontId="5" fillId="7" borderId="9" xfId="2" applyNumberFormat="1" applyFont="1" applyFill="1" applyBorder="1" applyAlignment="1">
      <alignment vertical="center"/>
    </xf>
    <xf numFmtId="0" fontId="5" fillId="7" borderId="10" xfId="0" quotePrefix="1" applyFont="1" applyFill="1" applyBorder="1" applyAlignment="1">
      <alignment vertical="center"/>
    </xf>
    <xf numFmtId="168" fontId="5" fillId="7" borderId="67" xfId="2" applyNumberFormat="1" applyFont="1" applyFill="1" applyBorder="1" applyAlignment="1">
      <alignment vertical="center"/>
    </xf>
    <xf numFmtId="168" fontId="5" fillId="7" borderId="8" xfId="2" applyNumberFormat="1" applyFont="1" applyFill="1" applyBorder="1" applyAlignment="1">
      <alignment vertical="center"/>
    </xf>
    <xf numFmtId="169" fontId="5" fillId="7" borderId="4" xfId="2" applyNumberFormat="1" applyFont="1" applyFill="1" applyBorder="1" applyAlignment="1">
      <alignment vertical="center"/>
    </xf>
    <xf numFmtId="0" fontId="5" fillId="7" borderId="0" xfId="0" quotePrefix="1" applyFont="1" applyFill="1" applyBorder="1" applyAlignment="1">
      <alignment vertical="center"/>
    </xf>
    <xf numFmtId="168" fontId="5" fillId="7" borderId="0" xfId="2" applyNumberFormat="1" applyFont="1" applyFill="1" applyBorder="1" applyAlignment="1">
      <alignment vertical="center"/>
    </xf>
    <xf numFmtId="168" fontId="5" fillId="7" borderId="15" xfId="0" applyNumberFormat="1" applyFont="1" applyFill="1" applyBorder="1" applyAlignment="1">
      <alignment horizontal="center" vertical="center"/>
    </xf>
    <xf numFmtId="168" fontId="5" fillId="7" borderId="17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8" fillId="7" borderId="58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vertical="center"/>
    </xf>
    <xf numFmtId="169" fontId="6" fillId="7" borderId="58" xfId="2" applyNumberFormat="1" applyFont="1" applyFill="1" applyBorder="1" applyAlignment="1">
      <alignment vertical="center"/>
    </xf>
    <xf numFmtId="168" fontId="5" fillId="7" borderId="57" xfId="0" applyNumberFormat="1" applyFont="1" applyFill="1" applyBorder="1" applyAlignment="1">
      <alignment horizontal="center" vertical="center"/>
    </xf>
    <xf numFmtId="168" fontId="5" fillId="7" borderId="23" xfId="0" applyNumberFormat="1" applyFont="1" applyFill="1" applyBorder="1" applyAlignment="1">
      <alignment horizontal="center" vertical="center"/>
    </xf>
    <xf numFmtId="169" fontId="5" fillId="7" borderId="4" xfId="2" applyNumberFormat="1" applyFont="1" applyFill="1" applyBorder="1" applyAlignment="1">
      <alignment horizontal="right" vertical="center"/>
    </xf>
    <xf numFmtId="49" fontId="5" fillId="7" borderId="21" xfId="0" applyNumberFormat="1" applyFont="1" applyFill="1" applyBorder="1" applyAlignment="1">
      <alignment horizontal="center" vertical="center"/>
    </xf>
    <xf numFmtId="169" fontId="6" fillId="7" borderId="21" xfId="2" applyNumberFormat="1" applyFont="1" applyFill="1" applyBorder="1" applyAlignment="1">
      <alignment horizontal="right" vertical="center"/>
    </xf>
    <xf numFmtId="169" fontId="6" fillId="7" borderId="61" xfId="2" applyNumberFormat="1" applyFont="1" applyFill="1" applyBorder="1" applyAlignment="1">
      <alignment vertical="center"/>
    </xf>
    <xf numFmtId="168" fontId="5" fillId="7" borderId="57" xfId="0" applyNumberFormat="1" applyFont="1" applyFill="1" applyBorder="1" applyAlignment="1">
      <alignment horizontal="left" vertical="center"/>
    </xf>
    <xf numFmtId="168" fontId="5" fillId="7" borderId="15" xfId="0" applyNumberFormat="1" applyFont="1" applyFill="1" applyBorder="1" applyAlignment="1">
      <alignment horizontal="left" vertical="center"/>
    </xf>
    <xf numFmtId="168" fontId="5" fillId="7" borderId="23" xfId="0" applyNumberFormat="1" applyFont="1" applyFill="1" applyBorder="1" applyAlignment="1">
      <alignment horizontal="left" vertical="center"/>
    </xf>
    <xf numFmtId="168" fontId="5" fillId="7" borderId="17" xfId="0" applyNumberFormat="1" applyFont="1" applyFill="1" applyBorder="1" applyAlignment="1">
      <alignment horizontal="left" vertical="center"/>
    </xf>
    <xf numFmtId="169" fontId="5" fillId="7" borderId="5" xfId="2" applyNumberFormat="1" applyFont="1" applyFill="1" applyBorder="1" applyAlignment="1">
      <alignment horizontal="right" vertical="center"/>
    </xf>
    <xf numFmtId="168" fontId="8" fillId="7" borderId="60" xfId="0" applyNumberFormat="1" applyFont="1" applyFill="1" applyBorder="1" applyAlignment="1">
      <alignment horizontal="center" vertical="center"/>
    </xf>
    <xf numFmtId="168" fontId="8" fillId="7" borderId="65" xfId="0" applyNumberFormat="1" applyFont="1" applyFill="1" applyBorder="1" applyAlignment="1">
      <alignment horizontal="center" vertical="center"/>
    </xf>
    <xf numFmtId="168" fontId="8" fillId="7" borderId="6" xfId="0" applyNumberFormat="1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168" fontId="5" fillId="7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168" fontId="6" fillId="7" borderId="18" xfId="0" applyNumberFormat="1" applyFont="1" applyFill="1" applyBorder="1" applyAlignment="1">
      <alignment vertical="center"/>
    </xf>
    <xf numFmtId="168" fontId="5" fillId="7" borderId="65" xfId="0" applyNumberFormat="1" applyFont="1" applyFill="1" applyBorder="1" applyAlignment="1">
      <alignment horizontal="center" vertical="center"/>
    </xf>
    <xf numFmtId="168" fontId="5" fillId="7" borderId="6" xfId="0" applyNumberFormat="1" applyFont="1" applyFill="1" applyBorder="1" applyAlignment="1">
      <alignment horizontal="center" vertical="center"/>
    </xf>
    <xf numFmtId="168" fontId="6" fillId="7" borderId="9" xfId="0" applyNumberFormat="1" applyFont="1" applyFill="1" applyBorder="1" applyAlignment="1">
      <alignment vertical="center"/>
    </xf>
    <xf numFmtId="168" fontId="5" fillId="7" borderId="60" xfId="0" applyNumberFormat="1" applyFont="1" applyFill="1" applyBorder="1" applyAlignment="1">
      <alignment horizontal="center" vertical="center"/>
    </xf>
    <xf numFmtId="168" fontId="5" fillId="7" borderId="7" xfId="0" applyNumberFormat="1" applyFont="1" applyFill="1" applyBorder="1" applyAlignment="1">
      <alignment horizontal="center" vertical="center"/>
    </xf>
    <xf numFmtId="168" fontId="5" fillId="7" borderId="12" xfId="0" applyNumberFormat="1" applyFont="1" applyFill="1" applyBorder="1" applyAlignment="1">
      <alignment horizontal="center" vertical="center"/>
    </xf>
    <xf numFmtId="169" fontId="8" fillId="7" borderId="0" xfId="2" applyNumberFormat="1" applyFont="1" applyFill="1" applyBorder="1" applyAlignment="1">
      <alignment horizontal="right" vertical="center"/>
    </xf>
    <xf numFmtId="168" fontId="5" fillId="7" borderId="12" xfId="0" applyNumberFormat="1" applyFont="1" applyFill="1" applyBorder="1" applyAlignment="1">
      <alignment horizontal="center" vertical="center" wrapText="1"/>
    </xf>
    <xf numFmtId="168" fontId="5" fillId="7" borderId="58" xfId="2" quotePrefix="1" applyNumberFormat="1" applyFont="1" applyFill="1" applyBorder="1" applyAlignment="1">
      <alignment horizontal="center" vertical="center" wrapText="1"/>
    </xf>
    <xf numFmtId="168" fontId="5" fillId="7" borderId="11" xfId="2" applyNumberFormat="1" applyFont="1" applyFill="1" applyBorder="1" applyAlignment="1">
      <alignment horizontal="center" vertical="center" wrapText="1"/>
    </xf>
    <xf numFmtId="168" fontId="5" fillId="7" borderId="1" xfId="2" quotePrefix="1" applyNumberFormat="1" applyFont="1" applyFill="1" applyBorder="1" applyAlignment="1">
      <alignment horizontal="center" vertical="center" wrapText="1"/>
    </xf>
    <xf numFmtId="168" fontId="5" fillId="7" borderId="1" xfId="2" applyNumberFormat="1" applyFont="1" applyFill="1" applyBorder="1" applyAlignment="1">
      <alignment horizontal="center" vertical="center" wrapText="1"/>
    </xf>
    <xf numFmtId="169" fontId="5" fillId="7" borderId="1" xfId="2" applyNumberFormat="1" applyFont="1" applyFill="1" applyBorder="1" applyAlignment="1">
      <alignment horizontal="center" vertical="center" wrapText="1"/>
    </xf>
    <xf numFmtId="169" fontId="5" fillId="7" borderId="1" xfId="2" quotePrefix="1" applyNumberFormat="1" applyFont="1" applyFill="1" applyBorder="1" applyAlignment="1">
      <alignment horizontal="center" vertical="center" wrapText="1"/>
    </xf>
    <xf numFmtId="168" fontId="6" fillId="7" borderId="6" xfId="2" applyNumberFormat="1" applyFont="1" applyFill="1" applyBorder="1" applyAlignment="1">
      <alignment vertical="center" wrapText="1"/>
    </xf>
    <xf numFmtId="169" fontId="6" fillId="7" borderId="2" xfId="2" applyNumberFormat="1" applyFont="1" applyFill="1" applyBorder="1" applyAlignment="1">
      <alignment horizontal="center" vertical="center"/>
    </xf>
    <xf numFmtId="168" fontId="6" fillId="7" borderId="2" xfId="2" applyNumberFormat="1" applyFont="1" applyFill="1" applyBorder="1" applyAlignment="1">
      <alignment vertical="center" wrapText="1"/>
    </xf>
    <xf numFmtId="169" fontId="6" fillId="7" borderId="2" xfId="2" applyNumberFormat="1" applyFont="1" applyFill="1" applyBorder="1" applyAlignment="1">
      <alignment vertical="center" wrapText="1"/>
    </xf>
    <xf numFmtId="169" fontId="6" fillId="7" borderId="2" xfId="2" applyNumberFormat="1" applyFont="1" applyFill="1" applyBorder="1" applyAlignment="1">
      <alignment vertical="center"/>
    </xf>
    <xf numFmtId="0" fontId="6" fillId="7" borderId="60" xfId="0" applyFont="1" applyFill="1" applyBorder="1" applyAlignment="1">
      <alignment horizontal="left" vertical="center" wrapText="1"/>
    </xf>
    <xf numFmtId="168" fontId="6" fillId="7" borderId="7" xfId="2" applyNumberFormat="1" applyFont="1" applyFill="1" applyBorder="1" applyAlignment="1">
      <alignment vertical="center" wrapText="1"/>
    </xf>
    <xf numFmtId="169" fontId="6" fillId="7" borderId="3" xfId="2" applyNumberFormat="1" applyFont="1" applyFill="1" applyBorder="1" applyAlignment="1">
      <alignment horizontal="center" vertical="center"/>
    </xf>
    <xf numFmtId="168" fontId="6" fillId="7" borderId="3" xfId="2" applyNumberFormat="1" applyFont="1" applyFill="1" applyBorder="1" applyAlignment="1">
      <alignment vertical="center" wrapText="1"/>
    </xf>
    <xf numFmtId="169" fontId="6" fillId="7" borderId="3" xfId="2" applyNumberFormat="1" applyFont="1" applyFill="1" applyBorder="1" applyAlignment="1">
      <alignment vertical="center" wrapText="1"/>
    </xf>
    <xf numFmtId="0" fontId="6" fillId="7" borderId="60" xfId="0" applyFont="1" applyFill="1" applyBorder="1" applyAlignment="1">
      <alignment vertical="center"/>
    </xf>
    <xf numFmtId="169" fontId="6" fillId="7" borderId="60" xfId="2" applyNumberFormat="1" applyFont="1" applyFill="1" applyBorder="1" applyAlignment="1">
      <alignment horizontal="center" vertical="center"/>
    </xf>
    <xf numFmtId="169" fontId="6" fillId="7" borderId="7" xfId="2" applyNumberFormat="1" applyFont="1" applyFill="1" applyBorder="1" applyAlignment="1">
      <alignment horizontal="center" vertical="center"/>
    </xf>
    <xf numFmtId="168" fontId="6" fillId="7" borderId="0" xfId="2" applyNumberFormat="1" applyFont="1" applyFill="1" applyAlignment="1">
      <alignment vertical="center"/>
    </xf>
    <xf numFmtId="169" fontId="6" fillId="7" borderId="60" xfId="2" applyNumberFormat="1" applyFont="1" applyFill="1" applyBorder="1" applyAlignment="1">
      <alignment vertical="center" wrapText="1"/>
    </xf>
    <xf numFmtId="169" fontId="6" fillId="7" borderId="7" xfId="2" applyNumberFormat="1" applyFont="1" applyFill="1" applyBorder="1" applyAlignment="1">
      <alignment vertical="center" wrapText="1"/>
    </xf>
    <xf numFmtId="168" fontId="6" fillId="7" borderId="7" xfId="2" applyNumberFormat="1" applyFont="1" applyFill="1" applyBorder="1" applyAlignment="1">
      <alignment horizontal="right" vertical="center" wrapText="1"/>
    </xf>
    <xf numFmtId="168" fontId="6" fillId="7" borderId="3" xfId="2" applyNumberFormat="1" applyFont="1" applyFill="1" applyBorder="1" applyAlignment="1">
      <alignment horizontal="right" vertical="center" wrapText="1"/>
    </xf>
    <xf numFmtId="169" fontId="6" fillId="7" borderId="60" xfId="2" applyNumberFormat="1" applyFont="1" applyFill="1" applyBorder="1" applyAlignment="1">
      <alignment vertical="center"/>
    </xf>
    <xf numFmtId="49" fontId="5" fillId="7" borderId="0" xfId="0" applyNumberFormat="1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/>
    </xf>
    <xf numFmtId="168" fontId="5" fillId="7" borderId="57" xfId="0" applyNumberFormat="1" applyFont="1" applyFill="1" applyBorder="1" applyAlignment="1">
      <alignment vertical="center"/>
    </xf>
    <xf numFmtId="168" fontId="5" fillId="7" borderId="57" xfId="2" applyNumberFormat="1" applyFont="1" applyFill="1" applyBorder="1" applyAlignment="1">
      <alignment horizontal="center" vertical="center"/>
    </xf>
    <xf numFmtId="168" fontId="5" fillId="7" borderId="15" xfId="2" applyNumberFormat="1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168" fontId="5" fillId="7" borderId="0" xfId="2" applyNumberFormat="1" applyFont="1" applyFill="1" applyBorder="1" applyAlignment="1">
      <alignment horizontal="center" vertical="center"/>
    </xf>
    <xf numFmtId="168" fontId="5" fillId="7" borderId="69" xfId="2" applyNumberFormat="1" applyFont="1" applyFill="1" applyBorder="1" applyAlignment="1">
      <alignment horizontal="center" vertical="center"/>
    </xf>
    <xf numFmtId="169" fontId="5" fillId="7" borderId="66" xfId="2" applyNumberFormat="1" applyFont="1" applyFill="1" applyBorder="1" applyAlignment="1">
      <alignment horizontal="right" vertical="center"/>
    </xf>
    <xf numFmtId="168" fontId="5" fillId="7" borderId="58" xfId="2" applyNumberFormat="1" applyFont="1" applyFill="1" applyBorder="1" applyAlignment="1">
      <alignment horizontal="center" vertical="center"/>
    </xf>
    <xf numFmtId="168" fontId="5" fillId="7" borderId="11" xfId="2" applyNumberFormat="1" applyFont="1" applyFill="1" applyBorder="1" applyAlignment="1">
      <alignment horizontal="center" vertical="center"/>
    </xf>
    <xf numFmtId="169" fontId="6" fillId="7" borderId="1" xfId="2" applyNumberFormat="1" applyFont="1" applyFill="1" applyBorder="1" applyAlignment="1">
      <alignment horizontal="center" vertical="center"/>
    </xf>
    <xf numFmtId="169" fontId="5" fillId="7" borderId="0" xfId="2" applyNumberFormat="1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center" vertical="center"/>
    </xf>
    <xf numFmtId="168" fontId="12" fillId="7" borderId="65" xfId="2" applyNumberFormat="1" applyFont="1" applyFill="1" applyBorder="1" applyAlignment="1">
      <alignment vertical="center"/>
    </xf>
    <xf numFmtId="168" fontId="12" fillId="7" borderId="6" xfId="2" applyNumberFormat="1" applyFont="1" applyFill="1" applyBorder="1" applyAlignment="1">
      <alignment vertical="center"/>
    </xf>
    <xf numFmtId="169" fontId="6" fillId="7" borderId="2" xfId="0" applyNumberFormat="1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168" fontId="12" fillId="7" borderId="60" xfId="2" applyNumberFormat="1" applyFont="1" applyFill="1" applyBorder="1" applyAlignment="1">
      <alignment vertical="center"/>
    </xf>
    <xf numFmtId="168" fontId="12" fillId="7" borderId="7" xfId="2" applyNumberFormat="1" applyFont="1" applyFill="1" applyBorder="1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vertical="center"/>
    </xf>
    <xf numFmtId="168" fontId="12" fillId="7" borderId="67" xfId="2" applyNumberFormat="1" applyFont="1" applyFill="1" applyBorder="1" applyAlignment="1">
      <alignment vertical="center"/>
    </xf>
    <xf numFmtId="168" fontId="12" fillId="7" borderId="8" xfId="2" applyNumberFormat="1" applyFont="1" applyFill="1" applyBorder="1" applyAlignment="1">
      <alignment vertical="center"/>
    </xf>
    <xf numFmtId="169" fontId="6" fillId="7" borderId="4" xfId="2" applyNumberFormat="1" applyFont="1" applyFill="1" applyBorder="1" applyAlignment="1">
      <alignment vertical="center"/>
    </xf>
    <xf numFmtId="169" fontId="5" fillId="7" borderId="1" xfId="2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169" fontId="5" fillId="7" borderId="58" xfId="2" applyNumberFormat="1" applyFont="1" applyFill="1" applyBorder="1" applyAlignment="1">
      <alignment vertical="center"/>
    </xf>
    <xf numFmtId="169" fontId="6" fillId="7" borderId="13" xfId="2" applyNumberFormat="1" applyFont="1" applyFill="1" applyBorder="1" applyAlignment="1">
      <alignment vertical="center"/>
    </xf>
    <xf numFmtId="0" fontId="5" fillId="7" borderId="0" xfId="0" applyFont="1" applyFill="1" applyAlignment="1">
      <alignment horizontal="center" vertical="center"/>
    </xf>
    <xf numFmtId="168" fontId="6" fillId="7" borderId="0" xfId="0" applyNumberFormat="1" applyFont="1" applyFill="1" applyAlignment="1">
      <alignment vertical="center"/>
    </xf>
    <xf numFmtId="168" fontId="5" fillId="7" borderId="0" xfId="0" applyNumberFormat="1" applyFont="1" applyFill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168" fontId="6" fillId="7" borderId="65" xfId="2" applyNumberFormat="1" applyFont="1" applyFill="1" applyBorder="1" applyAlignment="1">
      <alignment horizontal="center" vertical="center"/>
    </xf>
    <xf numFmtId="168" fontId="6" fillId="7" borderId="6" xfId="2" applyNumberFormat="1" applyFont="1" applyFill="1" applyBorder="1" applyAlignment="1">
      <alignment horizontal="center" vertical="center"/>
    </xf>
    <xf numFmtId="168" fontId="6" fillId="7" borderId="60" xfId="2" applyNumberFormat="1" applyFont="1" applyFill="1" applyBorder="1" applyAlignment="1">
      <alignment horizontal="center" vertical="center"/>
    </xf>
    <xf numFmtId="168" fontId="6" fillId="7" borderId="7" xfId="2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168" fontId="6" fillId="7" borderId="10" xfId="0" applyNumberFormat="1" applyFont="1" applyFill="1" applyBorder="1" applyAlignment="1">
      <alignment vertical="center"/>
    </xf>
    <xf numFmtId="168" fontId="6" fillId="7" borderId="67" xfId="2" applyNumberFormat="1" applyFont="1" applyFill="1" applyBorder="1" applyAlignment="1">
      <alignment horizontal="center" vertical="center"/>
    </xf>
    <xf numFmtId="168" fontId="6" fillId="7" borderId="8" xfId="2" applyNumberFormat="1" applyFont="1" applyFill="1" applyBorder="1" applyAlignment="1">
      <alignment horizontal="center" vertical="center"/>
    </xf>
    <xf numFmtId="168" fontId="6" fillId="7" borderId="58" xfId="2" applyNumberFormat="1" applyFont="1" applyFill="1" applyBorder="1" applyAlignment="1">
      <alignment horizontal="center" vertical="center"/>
    </xf>
    <xf numFmtId="169" fontId="5" fillId="7" borderId="2" xfId="2" applyNumberFormat="1" applyFont="1" applyFill="1" applyBorder="1" applyAlignment="1">
      <alignment horizontal="right" vertical="center"/>
    </xf>
    <xf numFmtId="168" fontId="5" fillId="7" borderId="69" xfId="0" applyNumberFormat="1" applyFont="1" applyFill="1" applyBorder="1" applyAlignment="1">
      <alignment horizontal="left" vertical="center"/>
    </xf>
    <xf numFmtId="168" fontId="6" fillId="7" borderId="11" xfId="2" applyNumberFormat="1" applyFont="1" applyFill="1" applyBorder="1" applyAlignment="1">
      <alignment horizontal="center" vertical="center"/>
    </xf>
    <xf numFmtId="169" fontId="6" fillId="7" borderId="1" xfId="2" applyNumberFormat="1" applyFont="1" applyFill="1" applyBorder="1" applyAlignment="1">
      <alignment vertical="center"/>
    </xf>
    <xf numFmtId="0" fontId="6" fillId="7" borderId="58" xfId="0" applyFont="1" applyFill="1" applyBorder="1" applyAlignment="1">
      <alignment horizontal="center" vertical="center"/>
    </xf>
    <xf numFmtId="0" fontId="6" fillId="7" borderId="2" xfId="0" quotePrefix="1" applyFont="1" applyFill="1" applyBorder="1" applyAlignment="1">
      <alignment vertical="center"/>
    </xf>
    <xf numFmtId="0" fontId="6" fillId="7" borderId="4" xfId="0" quotePrefix="1" applyFont="1" applyFill="1" applyBorder="1" applyAlignment="1">
      <alignment vertical="center"/>
    </xf>
    <xf numFmtId="0" fontId="8" fillId="7" borderId="68" xfId="0" applyFont="1" applyFill="1" applyBorder="1" applyAlignment="1">
      <alignment horizontal="center" vertical="center"/>
    </xf>
    <xf numFmtId="168" fontId="6" fillId="7" borderId="0" xfId="2" applyNumberFormat="1" applyFont="1" applyFill="1" applyBorder="1" applyAlignment="1">
      <alignment horizontal="center" vertical="center"/>
    </xf>
    <xf numFmtId="169" fontId="6" fillId="7" borderId="69" xfId="2" applyNumberFormat="1" applyFont="1" applyFill="1" applyBorder="1" applyAlignment="1">
      <alignment vertical="center"/>
    </xf>
    <xf numFmtId="168" fontId="5" fillId="7" borderId="57" xfId="0" applyNumberFormat="1" applyFont="1" applyFill="1" applyBorder="1" applyAlignment="1">
      <alignment horizontal="left" vertical="center" wrapText="1"/>
    </xf>
    <xf numFmtId="168" fontId="5" fillId="7" borderId="15" xfId="0" applyNumberFormat="1" applyFont="1" applyFill="1" applyBorder="1" applyAlignment="1">
      <alignment horizontal="left" vertical="center" wrapText="1"/>
    </xf>
    <xf numFmtId="168" fontId="5" fillId="7" borderId="23" xfId="0" applyNumberFormat="1" applyFont="1" applyFill="1" applyBorder="1" applyAlignment="1">
      <alignment horizontal="left" vertical="center" wrapText="1"/>
    </xf>
    <xf numFmtId="168" fontId="5" fillId="7" borderId="17" xfId="0" applyNumberFormat="1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/>
    </xf>
    <xf numFmtId="0" fontId="6" fillId="7" borderId="18" xfId="0" quotePrefix="1" applyFont="1" applyFill="1" applyBorder="1" applyAlignment="1">
      <alignment vertical="center"/>
    </xf>
    <xf numFmtId="168" fontId="12" fillId="7" borderId="65" xfId="0" applyNumberFormat="1" applyFont="1" applyFill="1" applyBorder="1" applyAlignment="1">
      <alignment vertical="center"/>
    </xf>
    <xf numFmtId="168" fontId="12" fillId="7" borderId="65" xfId="2" applyNumberFormat="1" applyFont="1" applyFill="1" applyBorder="1" applyAlignment="1">
      <alignment horizontal="center" vertical="center"/>
    </xf>
    <xf numFmtId="168" fontId="12" fillId="7" borderId="6" xfId="2" applyNumberFormat="1" applyFont="1" applyFill="1" applyBorder="1" applyAlignment="1">
      <alignment horizontal="center" vertical="center"/>
    </xf>
    <xf numFmtId="168" fontId="12" fillId="7" borderId="60" xfId="0" applyNumberFormat="1" applyFont="1" applyFill="1" applyBorder="1" applyAlignment="1">
      <alignment vertical="center"/>
    </xf>
    <xf numFmtId="168" fontId="12" fillId="7" borderId="60" xfId="2" applyNumberFormat="1" applyFont="1" applyFill="1" applyBorder="1" applyAlignment="1">
      <alignment horizontal="center" vertical="center"/>
    </xf>
    <xf numFmtId="168" fontId="12" fillId="7" borderId="7" xfId="2" applyNumberFormat="1" applyFont="1" applyFill="1" applyBorder="1" applyAlignment="1">
      <alignment horizontal="center" vertical="center"/>
    </xf>
    <xf numFmtId="168" fontId="12" fillId="7" borderId="67" xfId="0" applyNumberFormat="1" applyFont="1" applyFill="1" applyBorder="1" applyAlignment="1">
      <alignment vertical="center"/>
    </xf>
    <xf numFmtId="168" fontId="12" fillId="7" borderId="67" xfId="2" applyNumberFormat="1" applyFont="1" applyFill="1" applyBorder="1" applyAlignment="1">
      <alignment horizontal="center" vertical="center"/>
    </xf>
    <xf numFmtId="168" fontId="12" fillId="7" borderId="8" xfId="2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3" fillId="0" borderId="13" xfId="0" applyNumberFormat="1" applyFont="1" applyBorder="1" applyAlignment="1" applyProtection="1">
      <alignment horizontal="center" vertical="center"/>
      <protection hidden="1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3" fontId="3" fillId="0" borderId="12" xfId="0" applyNumberFormat="1" applyFont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3" fontId="3" fillId="0" borderId="1" xfId="0" quotePrefix="1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>
      <alignment horizontal="center" vertical="center"/>
    </xf>
    <xf numFmtId="168" fontId="5" fillId="0" borderId="0" xfId="2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5" fillId="0" borderId="0" xfId="2" applyNumberFormat="1" applyFont="1" applyFill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3" fillId="2" borderId="43" xfId="0" applyFont="1" applyFill="1" applyBorder="1" applyAlignment="1" applyProtection="1">
      <alignment horizontal="center" vertical="center" wrapText="1"/>
    </xf>
    <xf numFmtId="0" fontId="23" fillId="2" borderId="48" xfId="0" applyFont="1" applyFill="1" applyBorder="1" applyAlignment="1" applyProtection="1">
      <alignment horizontal="center" vertical="center" wrapText="1"/>
    </xf>
    <xf numFmtId="0" fontId="23" fillId="2" borderId="44" xfId="0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 wrapText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168" fontId="5" fillId="7" borderId="57" xfId="0" applyNumberFormat="1" applyFont="1" applyFill="1" applyBorder="1" applyAlignment="1">
      <alignment horizontal="left" vertical="center" wrapText="1"/>
    </xf>
    <xf numFmtId="168" fontId="5" fillId="7" borderId="23" xfId="0" applyNumberFormat="1" applyFont="1" applyFill="1" applyBorder="1" applyAlignment="1">
      <alignment horizontal="left" vertical="center" wrapText="1"/>
    </xf>
    <xf numFmtId="168" fontId="5" fillId="7" borderId="14" xfId="0" applyNumberFormat="1" applyFont="1" applyFill="1" applyBorder="1" applyAlignment="1">
      <alignment horizontal="left" vertical="center"/>
    </xf>
    <xf numFmtId="168" fontId="5" fillId="7" borderId="57" xfId="0" applyNumberFormat="1" applyFont="1" applyFill="1" applyBorder="1" applyAlignment="1">
      <alignment horizontal="left" vertical="center"/>
    </xf>
    <xf numFmtId="168" fontId="5" fillId="7" borderId="16" xfId="0" applyNumberFormat="1" applyFont="1" applyFill="1" applyBorder="1" applyAlignment="1">
      <alignment horizontal="left" vertical="center"/>
    </xf>
    <xf numFmtId="168" fontId="5" fillId="7" borderId="23" xfId="0" applyNumberFormat="1" applyFont="1" applyFill="1" applyBorder="1" applyAlignment="1">
      <alignment horizontal="left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  <xf numFmtId="168" fontId="5" fillId="7" borderId="61" xfId="2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 wrapText="1"/>
    </xf>
    <xf numFmtId="0" fontId="6" fillId="7" borderId="6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/>
    </xf>
    <xf numFmtId="49" fontId="5" fillId="7" borderId="62" xfId="0" applyNumberFormat="1" applyFont="1" applyFill="1" applyBorder="1" applyAlignment="1">
      <alignment horizontal="left" vertical="center" wrapText="1"/>
    </xf>
    <xf numFmtId="49" fontId="5" fillId="7" borderId="63" xfId="0" applyNumberFormat="1" applyFont="1" applyFill="1" applyBorder="1" applyAlignment="1">
      <alignment horizontal="left" vertical="center" wrapText="1"/>
    </xf>
    <xf numFmtId="49" fontId="5" fillId="7" borderId="64" xfId="0" applyNumberFormat="1" applyFont="1" applyFill="1" applyBorder="1" applyAlignment="1">
      <alignment horizontal="left" vertical="center" wrapText="1"/>
    </xf>
    <xf numFmtId="49" fontId="5" fillId="7" borderId="16" xfId="0" applyNumberFormat="1" applyFont="1" applyFill="1" applyBorder="1" applyAlignment="1">
      <alignment horizontal="left" vertical="center" wrapText="1"/>
    </xf>
    <xf numFmtId="49" fontId="5" fillId="7" borderId="23" xfId="0" applyNumberFormat="1" applyFont="1" applyFill="1" applyBorder="1" applyAlignment="1">
      <alignment horizontal="left" vertical="center" wrapText="1"/>
    </xf>
    <xf numFmtId="49" fontId="5" fillId="7" borderId="17" xfId="0" applyNumberFormat="1" applyFont="1" applyFill="1" applyBorder="1" applyAlignment="1">
      <alignment horizontal="left" vertical="center" wrapText="1"/>
    </xf>
    <xf numFmtId="168" fontId="5" fillId="7" borderId="1" xfId="0" applyNumberFormat="1" applyFont="1" applyFill="1" applyBorder="1" applyAlignment="1">
      <alignment horizontal="center" vertical="center"/>
    </xf>
    <xf numFmtId="168" fontId="5" fillId="7" borderId="13" xfId="0" applyNumberFormat="1" applyFont="1" applyFill="1" applyBorder="1" applyAlignment="1">
      <alignment horizontal="center" vertical="center"/>
    </xf>
    <xf numFmtId="168" fontId="5" fillId="7" borderId="12" xfId="0" applyNumberFormat="1" applyFont="1" applyFill="1" applyBorder="1" applyAlignment="1">
      <alignment horizontal="center" vertical="center"/>
    </xf>
    <xf numFmtId="168" fontId="5" fillId="7" borderId="11" xfId="0" applyNumberFormat="1" applyFont="1" applyFill="1" applyBorder="1" applyAlignment="1">
      <alignment horizontal="center" vertical="center"/>
    </xf>
    <xf numFmtId="169" fontId="5" fillId="7" borderId="12" xfId="2" applyNumberFormat="1" applyFont="1" applyFill="1" applyBorder="1" applyAlignment="1">
      <alignment horizontal="center" vertical="center"/>
    </xf>
    <xf numFmtId="169" fontId="5" fillId="7" borderId="11" xfId="2" applyNumberFormat="1" applyFont="1" applyFill="1" applyBorder="1" applyAlignment="1">
      <alignment horizontal="center" vertical="center"/>
    </xf>
    <xf numFmtId="168" fontId="5" fillId="7" borderId="58" xfId="0" applyNumberFormat="1" applyFont="1" applyFill="1" applyBorder="1" applyAlignment="1">
      <alignment horizontal="center" vertical="center"/>
    </xf>
    <xf numFmtId="168" fontId="5" fillId="7" borderId="14" xfId="0" applyNumberFormat="1" applyFont="1" applyFill="1" applyBorder="1" applyAlignment="1">
      <alignment horizontal="center" vertical="center"/>
    </xf>
    <xf numFmtId="168" fontId="5" fillId="7" borderId="57" xfId="0" applyNumberFormat="1" applyFont="1" applyFill="1" applyBorder="1" applyAlignment="1">
      <alignment horizontal="center" vertical="center"/>
    </xf>
    <xf numFmtId="168" fontId="5" fillId="7" borderId="16" xfId="0" applyNumberFormat="1" applyFont="1" applyFill="1" applyBorder="1" applyAlignment="1">
      <alignment horizontal="center" vertical="center"/>
    </xf>
    <xf numFmtId="168" fontId="5" fillId="7" borderId="23" xfId="0" applyNumberFormat="1" applyFont="1" applyFill="1" applyBorder="1" applyAlignment="1">
      <alignment horizontal="center" vertical="center"/>
    </xf>
    <xf numFmtId="168" fontId="5" fillId="7" borderId="13" xfId="0" applyNumberFormat="1" applyFont="1" applyFill="1" applyBorder="1" applyAlignment="1">
      <alignment horizontal="left" vertical="center"/>
    </xf>
    <xf numFmtId="168" fontId="5" fillId="7" borderId="5" xfId="0" applyNumberFormat="1" applyFont="1" applyFill="1" applyBorder="1" applyAlignment="1">
      <alignment horizontal="left" vertical="center"/>
    </xf>
    <xf numFmtId="0" fontId="5" fillId="7" borderId="9" xfId="0" quotePrefix="1" applyFont="1" applyFill="1" applyBorder="1" applyAlignment="1">
      <alignment horizontal="left" vertical="center"/>
    </xf>
    <xf numFmtId="0" fontId="5" fillId="7" borderId="60" xfId="0" quotePrefix="1" applyFont="1" applyFill="1" applyBorder="1" applyAlignment="1">
      <alignment horizontal="left" vertical="center"/>
    </xf>
    <xf numFmtId="0" fontId="5" fillId="7" borderId="7" xfId="0" quotePrefix="1" applyFont="1" applyFill="1" applyBorder="1" applyAlignment="1">
      <alignment horizontal="left" vertical="center"/>
    </xf>
    <xf numFmtId="0" fontId="5" fillId="7" borderId="10" xfId="0" quotePrefix="1" applyFont="1" applyFill="1" applyBorder="1" applyAlignment="1">
      <alignment horizontal="left" vertical="center"/>
    </xf>
    <xf numFmtId="0" fontId="5" fillId="7" borderId="67" xfId="0" quotePrefix="1" applyFont="1" applyFill="1" applyBorder="1" applyAlignment="1">
      <alignment horizontal="left" vertical="center"/>
    </xf>
    <xf numFmtId="0" fontId="5" fillId="7" borderId="8" xfId="0" quotePrefix="1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7" borderId="6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 wrapText="1"/>
    </xf>
    <xf numFmtId="0" fontId="5" fillId="7" borderId="60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9" fontId="5" fillId="7" borderId="2" xfId="0" applyNumberFormat="1" applyFont="1" applyFill="1" applyBorder="1" applyAlignment="1">
      <alignment horizontal="center" vertical="center" wrapText="1"/>
    </xf>
    <xf numFmtId="169" fontId="5" fillId="7" borderId="4" xfId="0" applyNumberFormat="1" applyFont="1" applyFill="1" applyBorder="1" applyAlignment="1">
      <alignment horizontal="center" vertical="center" wrapText="1"/>
    </xf>
    <xf numFmtId="168" fontId="5" fillId="7" borderId="15" xfId="0" applyNumberFormat="1" applyFont="1" applyFill="1" applyBorder="1" applyAlignment="1">
      <alignment horizontal="left" vertical="center"/>
    </xf>
    <xf numFmtId="168" fontId="5" fillId="7" borderId="17" xfId="0" applyNumberFormat="1" applyFont="1" applyFill="1" applyBorder="1" applyAlignment="1">
      <alignment horizontal="left" vertical="center"/>
    </xf>
    <xf numFmtId="169" fontId="5" fillId="7" borderId="1" xfId="2" applyNumberFormat="1" applyFont="1" applyFill="1" applyBorder="1" applyAlignment="1">
      <alignment horizontal="center" vertical="center"/>
    </xf>
    <xf numFmtId="169" fontId="5" fillId="7" borderId="0" xfId="2" applyNumberFormat="1" applyFont="1" applyFill="1" applyBorder="1" applyAlignment="1">
      <alignment horizontal="right" vertical="center"/>
    </xf>
    <xf numFmtId="169" fontId="5" fillId="7" borderId="21" xfId="0" applyNumberFormat="1" applyFont="1" applyFill="1" applyBorder="1" applyAlignment="1">
      <alignment vertical="center"/>
    </xf>
    <xf numFmtId="0" fontId="6" fillId="7" borderId="9" xfId="0" quotePrefix="1" applyFont="1" applyFill="1" applyBorder="1" applyAlignment="1">
      <alignment horizontal="left" vertical="center"/>
    </xf>
    <xf numFmtId="0" fontId="6" fillId="7" borderId="60" xfId="0" quotePrefix="1" applyFont="1" applyFill="1" applyBorder="1" applyAlignment="1">
      <alignment horizontal="left" vertical="center"/>
    </xf>
    <xf numFmtId="0" fontId="6" fillId="7" borderId="7" xfId="0" quotePrefix="1" applyFont="1" applyFill="1" applyBorder="1" applyAlignment="1">
      <alignment horizontal="left" vertical="center"/>
    </xf>
    <xf numFmtId="0" fontId="5" fillId="7" borderId="16" xfId="0" applyFont="1" applyFill="1" applyBorder="1" applyAlignment="1">
      <alignment vertical="center"/>
    </xf>
    <xf numFmtId="169" fontId="6" fillId="7" borderId="0" xfId="2" applyNumberFormat="1" applyFont="1" applyFill="1" applyAlignment="1">
      <alignment vertical="center"/>
    </xf>
    <xf numFmtId="169" fontId="5" fillId="7" borderId="0" xfId="2" applyNumberFormat="1" applyFont="1" applyFill="1" applyAlignment="1">
      <alignment horizontal="right" vertical="center"/>
    </xf>
    <xf numFmtId="0" fontId="6" fillId="7" borderId="0" xfId="0" applyFont="1" applyFill="1" applyAlignment="1">
      <alignment horizontal="left" vertical="center"/>
    </xf>
    <xf numFmtId="169" fontId="8" fillId="7" borderId="0" xfId="2" applyNumberFormat="1" applyFont="1" applyFill="1" applyAlignment="1">
      <alignment horizontal="right" vertical="center"/>
    </xf>
    <xf numFmtId="0" fontId="6" fillId="7" borderId="0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centerContinuous" vertical="center"/>
    </xf>
    <xf numFmtId="0" fontId="6" fillId="7" borderId="0" xfId="0" applyFont="1" applyFill="1" applyAlignment="1">
      <alignment horizontal="centerContinuous" vertical="center"/>
    </xf>
    <xf numFmtId="168" fontId="6" fillId="7" borderId="0" xfId="2" applyNumberFormat="1" applyFont="1" applyFill="1" applyAlignment="1">
      <alignment horizontal="centerContinuous" vertical="center"/>
    </xf>
    <xf numFmtId="169" fontId="6" fillId="7" borderId="0" xfId="2" applyNumberFormat="1" applyFont="1" applyFill="1" applyAlignment="1">
      <alignment horizontal="centerContinuous" vertical="center"/>
    </xf>
    <xf numFmtId="169" fontId="34" fillId="7" borderId="0" xfId="2" applyNumberFormat="1" applyFont="1" applyFill="1" applyAlignment="1">
      <alignment horizontal="centerContinuous" vertical="center"/>
    </xf>
    <xf numFmtId="168" fontId="5" fillId="7" borderId="0" xfId="2" applyNumberFormat="1" applyFont="1" applyFill="1" applyAlignment="1">
      <alignment horizontal="centerContinuous" vertical="center"/>
    </xf>
    <xf numFmtId="49" fontId="6" fillId="7" borderId="0" xfId="0" applyNumberFormat="1" applyFont="1" applyFill="1" applyBorder="1" applyAlignment="1">
      <alignment horizontal="justify" vertical="center" wrapText="1"/>
    </xf>
    <xf numFmtId="169" fontId="5" fillId="7" borderId="0" xfId="0" applyNumberFormat="1" applyFont="1" applyFill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8" fontId="6" fillId="0" borderId="1" xfId="2" applyNumberFormat="1" applyFont="1" applyBorder="1" applyAlignment="1">
      <alignment vertical="center"/>
    </xf>
    <xf numFmtId="3" fontId="6" fillId="7" borderId="3" xfId="3" applyNumberFormat="1" applyFont="1" applyFill="1" applyBorder="1" applyAlignment="1">
      <alignment vertical="center"/>
    </xf>
    <xf numFmtId="3" fontId="5" fillId="7" borderId="1" xfId="3" applyNumberFormat="1" applyFont="1" applyFill="1" applyBorder="1" applyAlignment="1">
      <alignment vertical="center"/>
    </xf>
    <xf numFmtId="3" fontId="5" fillId="7" borderId="0" xfId="3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9" fontId="6" fillId="7" borderId="3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65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169" fontId="6" fillId="7" borderId="0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7" borderId="5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57" xfId="0" applyFont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0" xfId="4" quotePrefix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12" fillId="0" borderId="0" xfId="4" quotePrefix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168" fontId="12" fillId="0" borderId="1" xfId="2" applyNumberFormat="1" applyFont="1" applyFill="1" applyBorder="1" applyAlignment="1">
      <alignment vertical="center"/>
    </xf>
    <xf numFmtId="0" fontId="6" fillId="0" borderId="65" xfId="4" applyFont="1" applyFill="1" applyBorder="1" applyAlignment="1">
      <alignment vertical="center"/>
    </xf>
    <xf numFmtId="0" fontId="6" fillId="0" borderId="6" xfId="4" applyFont="1" applyFill="1" applyBorder="1" applyAlignment="1">
      <alignment vertical="center"/>
    </xf>
    <xf numFmtId="168" fontId="6" fillId="0" borderId="2" xfId="2" applyNumberFormat="1" applyFont="1" applyFill="1" applyBorder="1" applyAlignment="1">
      <alignment vertical="center"/>
    </xf>
    <xf numFmtId="0" fontId="6" fillId="0" borderId="60" xfId="4" applyFont="1" applyFill="1" applyBorder="1" applyAlignment="1">
      <alignment vertical="center"/>
    </xf>
    <xf numFmtId="0" fontId="6" fillId="0" borderId="7" xfId="4" applyFont="1" applyFill="1" applyBorder="1" applyAlignment="1">
      <alignment vertical="center"/>
    </xf>
    <xf numFmtId="0" fontId="6" fillId="0" borderId="3" xfId="4" applyFont="1" applyFill="1" applyBorder="1" applyAlignment="1">
      <alignment vertical="center"/>
    </xf>
    <xf numFmtId="0" fontId="6" fillId="0" borderId="67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/>
    </xf>
    <xf numFmtId="168" fontId="6" fillId="0" borderId="4" xfId="2" applyNumberFormat="1" applyFont="1" applyFill="1" applyBorder="1" applyAlignment="1">
      <alignment vertical="center"/>
    </xf>
    <xf numFmtId="0" fontId="6" fillId="0" borderId="4" xfId="4" applyFont="1" applyFill="1" applyBorder="1" applyAlignment="1">
      <alignment vertical="center"/>
    </xf>
    <xf numFmtId="0" fontId="6" fillId="0" borderId="58" xfId="4" applyFont="1" applyFill="1" applyBorder="1" applyAlignment="1">
      <alignment vertical="center"/>
    </xf>
    <xf numFmtId="0" fontId="6" fillId="0" borderId="11" xfId="4" applyFont="1" applyFill="1" applyBorder="1" applyAlignment="1">
      <alignment vertical="center"/>
    </xf>
    <xf numFmtId="168" fontId="6" fillId="0" borderId="1" xfId="2" applyNumberFormat="1" applyFont="1" applyFill="1" applyBorder="1" applyAlignment="1">
      <alignment vertical="center"/>
    </xf>
    <xf numFmtId="0" fontId="12" fillId="0" borderId="58" xfId="4" applyFont="1" applyFill="1" applyBorder="1" applyAlignment="1">
      <alignment vertical="center"/>
    </xf>
    <xf numFmtId="0" fontId="12" fillId="0" borderId="11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168" fontId="5" fillId="0" borderId="2" xfId="4" applyNumberFormat="1" applyFont="1" applyFill="1" applyBorder="1" applyAlignment="1">
      <alignment vertical="center"/>
    </xf>
    <xf numFmtId="168" fontId="5" fillId="0" borderId="3" xfId="4" applyNumberFormat="1" applyFont="1" applyFill="1" applyBorder="1" applyAlignment="1">
      <alignment vertical="center"/>
    </xf>
    <xf numFmtId="3" fontId="6" fillId="0" borderId="3" xfId="2" applyNumberFormat="1" applyFont="1" applyFill="1" applyBorder="1" applyAlignment="1">
      <alignment vertical="center"/>
    </xf>
    <xf numFmtId="168" fontId="5" fillId="0" borderId="4" xfId="4" applyNumberFormat="1" applyFont="1" applyFill="1" applyBorder="1" applyAlignment="1">
      <alignment vertical="center"/>
    </xf>
    <xf numFmtId="168" fontId="12" fillId="0" borderId="1" xfId="4" applyNumberFormat="1" applyFont="1" applyFill="1" applyBorder="1" applyAlignment="1">
      <alignment vertical="center"/>
    </xf>
    <xf numFmtId="3" fontId="6" fillId="0" borderId="3" xfId="5" applyNumberFormat="1" applyFont="1" applyBorder="1" applyAlignment="1">
      <alignment vertical="center"/>
    </xf>
    <xf numFmtId="0" fontId="6" fillId="0" borderId="23" xfId="4" applyFont="1" applyFill="1" applyBorder="1" applyAlignment="1">
      <alignment vertical="center"/>
    </xf>
    <xf numFmtId="0" fontId="6" fillId="0" borderId="17" xfId="4" applyFont="1" applyFill="1" applyBorder="1" applyAlignment="1">
      <alignment vertical="center"/>
    </xf>
    <xf numFmtId="168" fontId="6" fillId="0" borderId="5" xfId="2" applyNumberFormat="1" applyFont="1" applyFill="1" applyBorder="1" applyAlignment="1">
      <alignment vertical="center"/>
    </xf>
    <xf numFmtId="0" fontId="6" fillId="0" borderId="5" xfId="4" applyFont="1" applyFill="1" applyBorder="1" applyAlignment="1">
      <alignment vertical="center"/>
    </xf>
    <xf numFmtId="168" fontId="5" fillId="0" borderId="5" xfId="4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7" fillId="0" borderId="0" xfId="0" applyFont="1"/>
    <xf numFmtId="0" fontId="6" fillId="0" borderId="0" xfId="4" applyFont="1" applyFill="1" applyBorder="1" applyAlignment="1">
      <alignment horizontal="left" vertical="center"/>
    </xf>
    <xf numFmtId="0" fontId="6" fillId="0" borderId="23" xfId="4" applyFont="1" applyFill="1" applyBorder="1" applyAlignment="1">
      <alignment horizontal="left" vertical="center"/>
    </xf>
    <xf numFmtId="170" fontId="8" fillId="0" borderId="23" xfId="4" applyNumberFormat="1" applyFont="1" applyFill="1" applyBorder="1" applyAlignment="1">
      <alignment horizontal="right" vertical="center"/>
    </xf>
    <xf numFmtId="3" fontId="27" fillId="0" borderId="3" xfId="4" applyNumberFormat="1" applyFont="1" applyFill="1" applyBorder="1" applyAlignment="1">
      <alignment vertical="center"/>
    </xf>
    <xf numFmtId="168" fontId="6" fillId="0" borderId="3" xfId="4" applyNumberFormat="1" applyFont="1" applyFill="1" applyBorder="1" applyAlignment="1">
      <alignment vertical="center"/>
    </xf>
    <xf numFmtId="170" fontId="5" fillId="0" borderId="0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37" fillId="0" borderId="42" xfId="0" applyFont="1" applyBorder="1"/>
    <xf numFmtId="0" fontId="37" fillId="0" borderId="25" xfId="0" applyFont="1" applyBorder="1"/>
    <xf numFmtId="0" fontId="5" fillId="0" borderId="25" xfId="4" applyFont="1" applyFill="1" applyBorder="1" applyAlignment="1">
      <alignment horizontal="center" vertical="center" wrapText="1"/>
    </xf>
    <xf numFmtId="0" fontId="5" fillId="0" borderId="26" xfId="4" applyFont="1" applyFill="1" applyBorder="1" applyAlignment="1">
      <alignment horizontal="center" vertical="center" wrapText="1"/>
    </xf>
    <xf numFmtId="0" fontId="12" fillId="0" borderId="50" xfId="4" applyFont="1" applyFill="1" applyBorder="1" applyAlignment="1">
      <alignment vertical="center"/>
    </xf>
    <xf numFmtId="168" fontId="12" fillId="0" borderId="51" xfId="2" applyNumberFormat="1" applyFont="1" applyFill="1" applyBorder="1" applyAlignment="1">
      <alignment vertical="center"/>
    </xf>
    <xf numFmtId="0" fontId="6" fillId="0" borderId="27" xfId="4" applyFont="1" applyFill="1" applyBorder="1" applyAlignment="1">
      <alignment vertical="center"/>
    </xf>
    <xf numFmtId="168" fontId="6" fillId="0" borderId="28" xfId="2" applyNumberFormat="1" applyFont="1" applyFill="1" applyBorder="1" applyAlignment="1">
      <alignment vertical="center"/>
    </xf>
    <xf numFmtId="0" fontId="6" fillId="0" borderId="29" xfId="4" applyFont="1" applyFill="1" applyBorder="1" applyAlignment="1">
      <alignment vertical="center"/>
    </xf>
    <xf numFmtId="0" fontId="6" fillId="0" borderId="31" xfId="4" applyFont="1" applyFill="1" applyBorder="1" applyAlignment="1">
      <alignment vertical="center"/>
    </xf>
    <xf numFmtId="168" fontId="6" fillId="0" borderId="32" xfId="2" applyNumberFormat="1" applyFont="1" applyFill="1" applyBorder="1" applyAlignment="1">
      <alignment vertical="center"/>
    </xf>
    <xf numFmtId="0" fontId="6" fillId="0" borderId="56" xfId="4" quotePrefix="1" applyFont="1" applyFill="1" applyBorder="1" applyAlignment="1">
      <alignment vertical="center"/>
    </xf>
    <xf numFmtId="0" fontId="12" fillId="0" borderId="56" xfId="4" applyFont="1" applyFill="1" applyBorder="1" applyAlignment="1">
      <alignment vertical="center"/>
    </xf>
    <xf numFmtId="168" fontId="5" fillId="0" borderId="51" xfId="2" applyNumberFormat="1" applyFont="1" applyFill="1" applyBorder="1" applyAlignment="1">
      <alignment vertical="center"/>
    </xf>
    <xf numFmtId="0" fontId="6" fillId="0" borderId="70" xfId="4" applyFont="1" applyFill="1" applyBorder="1" applyAlignment="1">
      <alignment vertical="center"/>
    </xf>
    <xf numFmtId="168" fontId="6" fillId="0" borderId="49" xfId="2" applyNumberFormat="1" applyFont="1" applyFill="1" applyBorder="1" applyAlignment="1">
      <alignment vertical="center"/>
    </xf>
    <xf numFmtId="0" fontId="6" fillId="0" borderId="52" xfId="4" applyFont="1" applyFill="1" applyBorder="1" applyAlignment="1">
      <alignment vertical="center"/>
    </xf>
    <xf numFmtId="168" fontId="5" fillId="0" borderId="28" xfId="4" applyNumberFormat="1" applyFont="1" applyFill="1" applyBorder="1" applyAlignment="1">
      <alignment vertical="center"/>
    </xf>
    <xf numFmtId="0" fontId="33" fillId="0" borderId="71" xfId="0" applyFont="1" applyBorder="1"/>
    <xf numFmtId="0" fontId="33" fillId="0" borderId="0" xfId="0" applyFont="1" applyBorder="1"/>
    <xf numFmtId="168" fontId="5" fillId="0" borderId="30" xfId="4" applyNumberFormat="1" applyFont="1" applyFill="1" applyBorder="1" applyAlignment="1">
      <alignment vertical="center"/>
    </xf>
    <xf numFmtId="0" fontId="37" fillId="0" borderId="72" xfId="0" applyFont="1" applyBorder="1"/>
    <xf numFmtId="168" fontId="5" fillId="0" borderId="32" xfId="4" applyNumberFormat="1" applyFont="1" applyFill="1" applyBorder="1" applyAlignment="1">
      <alignment vertical="center"/>
    </xf>
    <xf numFmtId="0" fontId="12" fillId="0" borderId="73" xfId="4" applyFont="1" applyFill="1" applyBorder="1" applyAlignment="1">
      <alignment vertical="center"/>
    </xf>
    <xf numFmtId="0" fontId="6" fillId="0" borderId="36" xfId="4" applyFont="1" applyFill="1" applyBorder="1" applyAlignment="1">
      <alignment vertical="center"/>
    </xf>
    <xf numFmtId="168" fontId="5" fillId="0" borderId="36" xfId="4" applyNumberFormat="1" applyFont="1" applyFill="1" applyBorder="1" applyAlignment="1">
      <alignment vertical="center"/>
    </xf>
    <xf numFmtId="168" fontId="5" fillId="0" borderId="37" xfId="4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57" xfId="0" applyFont="1" applyBorder="1" applyAlignment="1">
      <alignment horizontal="center"/>
    </xf>
  </cellXfs>
  <cellStyles count="6">
    <cellStyle name="Comma" xfId="2" builtinId="3"/>
    <cellStyle name="Normal" xfId="0" builtinId="0"/>
    <cellStyle name="Normal_Book5" xfId="4"/>
    <cellStyle name="Normal_TONGHOP" xfId="1"/>
    <cellStyle name="Normal_Thuyết minh" xfId="3"/>
    <cellStyle name="Normal_VCSH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144</xdr:row>
      <xdr:rowOff>95250</xdr:rowOff>
    </xdr:from>
    <xdr:to>
      <xdr:col>3</xdr:col>
      <xdr:colOff>76200</xdr:colOff>
      <xdr:row>144</xdr:row>
      <xdr:rowOff>142875</xdr:rowOff>
    </xdr:to>
    <xdr:sp macro="" textlink="">
      <xdr:nvSpPr>
        <xdr:cNvPr id="2" name="Text Box 71"/>
        <xdr:cNvSpPr txBox="1">
          <a:spLocks noChangeArrowheads="1"/>
        </xdr:cNvSpPr>
      </xdr:nvSpPr>
      <xdr:spPr bwMode="auto">
        <a:xfrm>
          <a:off x="2009775" y="3255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144</xdr:row>
      <xdr:rowOff>95250</xdr:rowOff>
    </xdr:from>
    <xdr:to>
      <xdr:col>4</xdr:col>
      <xdr:colOff>76200</xdr:colOff>
      <xdr:row>144</xdr:row>
      <xdr:rowOff>142875</xdr:rowOff>
    </xdr:to>
    <xdr:sp macro="" textlink="">
      <xdr:nvSpPr>
        <xdr:cNvPr id="3" name="Text Box 71"/>
        <xdr:cNvSpPr txBox="1">
          <a:spLocks noChangeArrowheads="1"/>
        </xdr:cNvSpPr>
      </xdr:nvSpPr>
      <xdr:spPr bwMode="auto">
        <a:xfrm>
          <a:off x="2381250" y="3255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u%20BCTC%20TT200\BCTC_Ma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PC/Downloads/BCTC%20VP%20QII.2017(cty_m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CDTK"/>
      <sheetName val="CDKT"/>
      <sheetName val="KQHDKD"/>
      <sheetName val="LCTT"/>
      <sheetName val="TMBCTC"/>
      <sheetName val="PTP"/>
      <sheetName val="NSNN"/>
      <sheetName val="TM"/>
      <sheetName val="VCSH"/>
      <sheetName val="TSCD"/>
    </sheetNames>
    <sheetDataSet>
      <sheetData sheetId="0"/>
      <sheetData sheetId="1">
        <row r="6">
          <cell r="L6">
            <v>12048445</v>
          </cell>
        </row>
        <row r="7">
          <cell r="L7">
            <v>2239932</v>
          </cell>
        </row>
        <row r="8">
          <cell r="L8">
            <v>0</v>
          </cell>
        </row>
        <row r="9">
          <cell r="L9">
            <v>444218</v>
          </cell>
        </row>
        <row r="10">
          <cell r="L10">
            <v>0</v>
          </cell>
        </row>
        <row r="11">
          <cell r="L11">
            <v>2956540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11155607887</v>
          </cell>
        </row>
        <row r="16">
          <cell r="L16">
            <v>13403734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180000000</v>
          </cell>
        </row>
        <row r="20">
          <cell r="L20">
            <v>272000000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3000000000</v>
          </cell>
        </row>
        <row r="27">
          <cell r="L27">
            <v>0</v>
          </cell>
        </row>
        <row r="28">
          <cell r="L28">
            <v>1090590379</v>
          </cell>
        </row>
        <row r="29">
          <cell r="L29">
            <v>0</v>
          </cell>
        </row>
        <row r="30">
          <cell r="L30">
            <v>481042500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6031195088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22241528723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ĐKT"/>
      <sheetName val="BCKQKD"/>
      <sheetName val="LCTT"/>
      <sheetName val="Thuyết minh"/>
      <sheetName val="11(Trang13)"/>
      <sheetName val="CT2(Trang9)"/>
      <sheetName val="TSCD"/>
      <sheetName val="VCSH"/>
      <sheetName val="thuyet minh (2)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~         "/>
      <sheetName val="Sheet1"/>
    </sheetNames>
    <sheetDataSet>
      <sheetData sheetId="0">
        <row r="7">
          <cell r="A7" t="str">
            <v>Quý II năm 2017</v>
          </cell>
        </row>
      </sheetData>
      <sheetData sheetId="1">
        <row r="26">
          <cell r="G26">
            <v>4734036280</v>
          </cell>
        </row>
      </sheetData>
      <sheetData sheetId="2"/>
      <sheetData sheetId="3">
        <row r="1">
          <cell r="H1" t="str">
            <v>BÁO CÁO TÀI CHÍNH</v>
          </cell>
        </row>
        <row r="2">
          <cell r="A2" t="str">
            <v>Đường Khuất Duy Tiến- Nhân Chính - Thanh Xuân - Hà nội</v>
          </cell>
        </row>
        <row r="3">
          <cell r="A3" t="str">
            <v>Tel: 04 3 5534 369                        Fax: 043 8 544 107</v>
          </cell>
        </row>
        <row r="6">
          <cell r="A6" t="str">
            <v>BẢN THUYẾT MINH BÁO CÁO TÀI CHÍNH</v>
          </cell>
        </row>
      </sheetData>
      <sheetData sheetId="4"/>
      <sheetData sheetId="5"/>
      <sheetData sheetId="6">
        <row r="7">
          <cell r="A7" t="str">
            <v>Quý II năm 2017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Zeros="0" topLeftCell="A7" workbookViewId="0">
      <selection activeCell="M16" sqref="M16"/>
    </sheetView>
  </sheetViews>
  <sheetFormatPr defaultRowHeight="15.75" x14ac:dyDescent="0.25"/>
  <cols>
    <col min="1" max="1" width="7.28515625" style="1" customWidth="1"/>
    <col min="2" max="2" width="12.42578125" style="1" bestFit="1" customWidth="1"/>
    <col min="3" max="4" width="9.28515625" style="1" bestFit="1" customWidth="1"/>
    <col min="5" max="5" width="14.28515625" style="1" bestFit="1" customWidth="1"/>
    <col min="6" max="6" width="13.140625" style="1" customWidth="1"/>
    <col min="7" max="7" width="10.140625" style="1" bestFit="1" customWidth="1"/>
    <col min="8" max="8" width="14.28515625" style="1" bestFit="1" customWidth="1"/>
    <col min="9" max="9" width="15.42578125" style="1" bestFit="1" customWidth="1"/>
    <col min="10" max="10" width="10.140625" style="1" bestFit="1" customWidth="1"/>
    <col min="11" max="11" width="11.28515625" style="1" bestFit="1" customWidth="1"/>
    <col min="12" max="13" width="10.140625" style="1" bestFit="1" customWidth="1"/>
    <col min="14" max="14" width="11.28515625" style="1" bestFit="1" customWidth="1"/>
    <col min="15" max="15" width="10.140625" style="1" bestFit="1" customWidth="1"/>
    <col min="16" max="16" width="9.28515625" style="1" bestFit="1" customWidth="1"/>
    <col min="17" max="18" width="11.28515625" style="1" bestFit="1" customWidth="1"/>
    <col min="19" max="19" width="14.28515625" style="1" bestFit="1" customWidth="1"/>
    <col min="20" max="20" width="11.28515625" style="1" bestFit="1" customWidth="1"/>
    <col min="21" max="21" width="9.28515625" style="1" bestFit="1" customWidth="1"/>
    <col min="22" max="22" width="14.28515625" style="1" bestFit="1" customWidth="1"/>
    <col min="23" max="23" width="11.28515625" style="1" bestFit="1" customWidth="1"/>
    <col min="24" max="24" width="10.140625" style="1" bestFit="1" customWidth="1"/>
    <col min="25" max="25" width="11.28515625" style="1" bestFit="1" customWidth="1"/>
    <col min="26" max="26" width="14.28515625" style="1" bestFit="1" customWidth="1"/>
    <col min="27" max="27" width="15.42578125" style="1" bestFit="1" customWidth="1"/>
    <col min="28" max="16384" width="9.140625" style="1"/>
  </cols>
  <sheetData>
    <row r="1" spans="1:32" x14ac:dyDescent="0.25">
      <c r="A1" s="31" t="s">
        <v>497</v>
      </c>
      <c r="B1" s="39"/>
      <c r="AF1" s="26" t="s">
        <v>501</v>
      </c>
    </row>
    <row r="2" spans="1:32" x14ac:dyDescent="0.25">
      <c r="A2" s="31" t="s">
        <v>498</v>
      </c>
      <c r="B2" s="39" t="s">
        <v>502</v>
      </c>
      <c r="AF2" s="38"/>
    </row>
    <row r="3" spans="1:32" x14ac:dyDescent="0.25">
      <c r="A3" s="31" t="s">
        <v>499</v>
      </c>
      <c r="B3" s="39">
        <v>2017</v>
      </c>
    </row>
    <row r="4" spans="1:32" x14ac:dyDescent="0.25">
      <c r="A4" s="31" t="s">
        <v>500</v>
      </c>
      <c r="B4" s="39">
        <v>31</v>
      </c>
    </row>
    <row r="5" spans="1:32" s="40" customFormat="1" x14ac:dyDescent="0.25">
      <c r="A5" s="41" t="s">
        <v>496</v>
      </c>
      <c r="B5" s="41" t="s">
        <v>5</v>
      </c>
      <c r="C5" s="41" t="s">
        <v>6</v>
      </c>
      <c r="D5" s="41" t="s">
        <v>8</v>
      </c>
      <c r="E5" s="41" t="s">
        <v>9</v>
      </c>
      <c r="F5" s="41" t="s">
        <v>226</v>
      </c>
      <c r="G5" s="41" t="s">
        <v>10</v>
      </c>
      <c r="H5" s="41" t="s">
        <v>16</v>
      </c>
      <c r="I5" s="41" t="s">
        <v>360</v>
      </c>
      <c r="J5" s="41" t="s">
        <v>24</v>
      </c>
      <c r="K5" s="41" t="s">
        <v>29</v>
      </c>
      <c r="L5" s="41" t="s">
        <v>31</v>
      </c>
      <c r="M5" s="41" t="s">
        <v>33</v>
      </c>
      <c r="N5" s="41" t="s">
        <v>34</v>
      </c>
      <c r="O5" s="41" t="s">
        <v>35</v>
      </c>
      <c r="P5" s="41" t="s">
        <v>38</v>
      </c>
      <c r="Q5" s="41" t="s">
        <v>36</v>
      </c>
      <c r="R5" s="41" t="s">
        <v>43</v>
      </c>
      <c r="S5" s="41" t="s">
        <v>44</v>
      </c>
      <c r="T5" s="41" t="s">
        <v>46</v>
      </c>
      <c r="U5" s="41" t="s">
        <v>48</v>
      </c>
      <c r="V5" s="41" t="s">
        <v>49</v>
      </c>
      <c r="W5" s="41" t="s">
        <v>53</v>
      </c>
      <c r="X5" s="41" t="s">
        <v>59</v>
      </c>
      <c r="Y5" s="41" t="s">
        <v>60</v>
      </c>
      <c r="Z5" s="41" t="s">
        <v>74</v>
      </c>
      <c r="AA5" s="47"/>
    </row>
    <row r="6" spans="1:32" x14ac:dyDescent="0.25">
      <c r="A6" s="42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48">
        <f>SUM(B6:Z6)</f>
        <v>0</v>
      </c>
    </row>
    <row r="7" spans="1:32" x14ac:dyDescent="0.25">
      <c r="A7" s="43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9">
        <f t="shared" ref="AA7:AA30" si="0">SUM(B7:Z7)</f>
        <v>0</v>
      </c>
    </row>
    <row r="8" spans="1:32" x14ac:dyDescent="0.25">
      <c r="A8" s="43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49">
        <f t="shared" si="0"/>
        <v>0</v>
      </c>
    </row>
    <row r="9" spans="1:32" x14ac:dyDescent="0.25">
      <c r="A9" s="43" t="s">
        <v>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49">
        <f t="shared" si="0"/>
        <v>0</v>
      </c>
    </row>
    <row r="10" spans="1:32" x14ac:dyDescent="0.25">
      <c r="A10" s="43" t="s">
        <v>226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49">
        <f t="shared" si="0"/>
        <v>0</v>
      </c>
    </row>
    <row r="11" spans="1:32" x14ac:dyDescent="0.25">
      <c r="A11" s="43" t="s">
        <v>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49">
        <f t="shared" si="0"/>
        <v>0</v>
      </c>
    </row>
    <row r="12" spans="1:32" x14ac:dyDescent="0.25">
      <c r="A12" s="43" t="s">
        <v>13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49">
        <f t="shared" si="0"/>
        <v>0</v>
      </c>
    </row>
    <row r="13" spans="1:32" x14ac:dyDescent="0.25">
      <c r="A13" s="43" t="s">
        <v>244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49">
        <f t="shared" si="0"/>
        <v>0</v>
      </c>
    </row>
    <row r="14" spans="1:32" x14ac:dyDescent="0.25">
      <c r="A14" s="43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9">
        <f t="shared" si="0"/>
        <v>0</v>
      </c>
    </row>
    <row r="15" spans="1:32" x14ac:dyDescent="0.25">
      <c r="A15" s="43" t="s">
        <v>360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9">
        <f t="shared" si="0"/>
        <v>0</v>
      </c>
    </row>
    <row r="16" spans="1:32" x14ac:dyDescent="0.25">
      <c r="A16" s="43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49">
        <f t="shared" si="0"/>
        <v>0</v>
      </c>
    </row>
    <row r="17" spans="1:27" x14ac:dyDescent="0.25">
      <c r="A17" s="43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9">
        <f t="shared" si="0"/>
        <v>0</v>
      </c>
    </row>
    <row r="18" spans="1:27" x14ac:dyDescent="0.25">
      <c r="A18" s="43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49">
        <f t="shared" si="0"/>
        <v>0</v>
      </c>
    </row>
    <row r="19" spans="1:27" x14ac:dyDescent="0.25">
      <c r="A19" s="43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9">
        <f t="shared" si="0"/>
        <v>0</v>
      </c>
    </row>
    <row r="20" spans="1:27" x14ac:dyDescent="0.25">
      <c r="A20" s="43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49">
        <f t="shared" si="0"/>
        <v>0</v>
      </c>
    </row>
    <row r="21" spans="1:27" x14ac:dyDescent="0.25">
      <c r="A21" s="43" t="s">
        <v>38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49">
        <f t="shared" si="0"/>
        <v>0</v>
      </c>
    </row>
    <row r="22" spans="1:27" x14ac:dyDescent="0.25">
      <c r="A22" s="43" t="s">
        <v>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9">
        <f t="shared" si="0"/>
        <v>0</v>
      </c>
    </row>
    <row r="23" spans="1:27" x14ac:dyDescent="0.25">
      <c r="A23" s="43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9">
        <f t="shared" si="0"/>
        <v>0</v>
      </c>
    </row>
    <row r="24" spans="1:27" x14ac:dyDescent="0.25">
      <c r="A24" s="43" t="s">
        <v>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49">
        <f t="shared" si="0"/>
        <v>0</v>
      </c>
    </row>
    <row r="25" spans="1:27" x14ac:dyDescent="0.25">
      <c r="A25" s="43" t="s">
        <v>48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9">
        <f t="shared" si="0"/>
        <v>0</v>
      </c>
    </row>
    <row r="26" spans="1:27" x14ac:dyDescent="0.25">
      <c r="A26" s="43" t="s">
        <v>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9">
        <f t="shared" si="0"/>
        <v>0</v>
      </c>
    </row>
    <row r="27" spans="1:27" x14ac:dyDescent="0.25">
      <c r="A27" s="43" t="s">
        <v>53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9">
        <f t="shared" si="0"/>
        <v>0</v>
      </c>
    </row>
    <row r="28" spans="1:27" x14ac:dyDescent="0.25">
      <c r="A28" s="43" t="s">
        <v>59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9">
        <f t="shared" si="0"/>
        <v>0</v>
      </c>
    </row>
    <row r="29" spans="1:27" x14ac:dyDescent="0.25">
      <c r="A29" s="43" t="s">
        <v>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49">
        <f t="shared" si="0"/>
        <v>0</v>
      </c>
    </row>
    <row r="30" spans="1:27" x14ac:dyDescent="0.25">
      <c r="A30" s="44" t="s">
        <v>74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0">
        <f t="shared" si="0"/>
        <v>0</v>
      </c>
    </row>
    <row r="31" spans="1:27" x14ac:dyDescent="0.25">
      <c r="A31" s="45"/>
      <c r="B31" s="46">
        <f>SUM(B6:B30)</f>
        <v>0</v>
      </c>
      <c r="C31" s="46">
        <f t="shared" ref="C31:AA31" si="1">SUM(C6:C30)</f>
        <v>0</v>
      </c>
      <c r="D31" s="46">
        <f t="shared" si="1"/>
        <v>0</v>
      </c>
      <c r="E31" s="46">
        <f t="shared" si="1"/>
        <v>0</v>
      </c>
      <c r="F31" s="46">
        <f t="shared" si="1"/>
        <v>0</v>
      </c>
      <c r="G31" s="46">
        <f t="shared" si="1"/>
        <v>0</v>
      </c>
      <c r="H31" s="46">
        <f t="shared" si="1"/>
        <v>0</v>
      </c>
      <c r="I31" s="46">
        <f t="shared" si="1"/>
        <v>0</v>
      </c>
      <c r="J31" s="46">
        <f t="shared" si="1"/>
        <v>0</v>
      </c>
      <c r="K31" s="46">
        <f t="shared" si="1"/>
        <v>0</v>
      </c>
      <c r="L31" s="46">
        <f t="shared" si="1"/>
        <v>0</v>
      </c>
      <c r="M31" s="46">
        <f t="shared" si="1"/>
        <v>0</v>
      </c>
      <c r="N31" s="46">
        <f t="shared" si="1"/>
        <v>0</v>
      </c>
      <c r="O31" s="46">
        <f t="shared" si="1"/>
        <v>0</v>
      </c>
      <c r="P31" s="46">
        <f t="shared" si="1"/>
        <v>0</v>
      </c>
      <c r="Q31" s="46">
        <f t="shared" si="1"/>
        <v>0</v>
      </c>
      <c r="R31" s="46">
        <f t="shared" si="1"/>
        <v>0</v>
      </c>
      <c r="S31" s="46">
        <f t="shared" si="1"/>
        <v>0</v>
      </c>
      <c r="T31" s="46">
        <f t="shared" si="1"/>
        <v>0</v>
      </c>
      <c r="U31" s="46">
        <f t="shared" si="1"/>
        <v>0</v>
      </c>
      <c r="V31" s="46">
        <f t="shared" si="1"/>
        <v>0</v>
      </c>
      <c r="W31" s="46">
        <f t="shared" si="1"/>
        <v>0</v>
      </c>
      <c r="X31" s="46">
        <f t="shared" si="1"/>
        <v>0</v>
      </c>
      <c r="Y31" s="46">
        <f t="shared" si="1"/>
        <v>0</v>
      </c>
      <c r="Z31" s="46">
        <f t="shared" si="1"/>
        <v>0</v>
      </c>
      <c r="AA31" s="46">
        <f t="shared" si="1"/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01"/>
  <sheetViews>
    <sheetView showZeros="0" workbookViewId="0">
      <pane xSplit="1" ySplit="5" topLeftCell="B174" activePane="bottomRight" state="frozen"/>
      <selection pane="topRight" activeCell="B1" sqref="B1"/>
      <selection pane="bottomLeft" activeCell="A6" sqref="A6"/>
      <selection pane="bottomRight" activeCell="H180" sqref="H180"/>
    </sheetView>
  </sheetViews>
  <sheetFormatPr defaultColWidth="8" defaultRowHeight="15.75" x14ac:dyDescent="0.25"/>
  <cols>
    <col min="1" max="1" width="6.42578125" style="1" customWidth="1"/>
    <col min="2" max="2" width="16.42578125" style="1" customWidth="1"/>
    <col min="3" max="3" width="16.5703125" style="1" customWidth="1"/>
    <col min="4" max="4" width="16.7109375" style="1" customWidth="1"/>
    <col min="5" max="5" width="17" style="1" customWidth="1"/>
    <col min="6" max="6" width="18.5703125" style="1" customWidth="1"/>
    <col min="7" max="7" width="18.42578125" style="1" customWidth="1"/>
    <col min="8" max="8" width="18.7109375" style="1" customWidth="1"/>
    <col min="9" max="9" width="20.85546875" style="1" customWidth="1"/>
    <col min="10" max="10" width="17" style="1" customWidth="1"/>
    <col min="11" max="11" width="18.140625" style="1" customWidth="1"/>
    <col min="12" max="13" width="15.85546875" style="1" customWidth="1"/>
    <col min="14" max="14" width="8" style="1"/>
    <col min="15" max="15" width="8" style="27"/>
    <col min="16" max="16384" width="8" style="1"/>
  </cols>
  <sheetData>
    <row r="1" spans="1:15" ht="22.5" customHeight="1" x14ac:dyDescent="0.3">
      <c r="A1" s="4"/>
      <c r="B1" s="490" t="s">
        <v>492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5" ht="18.75" customHeight="1" x14ac:dyDescent="0.25">
      <c r="A2" s="4"/>
      <c r="B2" s="489" t="str">
        <f>"Quý "&amp;q&amp; " Năm "&amp;y</f>
        <v>Quý II Năm 2017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5" ht="6.75" customHeight="1" x14ac:dyDescent="0.25">
      <c r="A3" s="5"/>
      <c r="B3" s="5"/>
      <c r="C3" s="5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s="6" customFormat="1" ht="21" customHeight="1" x14ac:dyDescent="0.25">
      <c r="A4" s="492" t="s">
        <v>493</v>
      </c>
      <c r="B4" s="494" t="s">
        <v>494</v>
      </c>
      <c r="C4" s="495"/>
      <c r="D4" s="494" t="s">
        <v>495</v>
      </c>
      <c r="E4" s="495"/>
      <c r="F4" s="495" t="s">
        <v>0</v>
      </c>
      <c r="G4" s="496"/>
      <c r="H4" s="19"/>
      <c r="I4" s="19"/>
      <c r="J4" s="491" t="s">
        <v>1</v>
      </c>
      <c r="K4" s="491"/>
      <c r="L4" s="491" t="s">
        <v>2</v>
      </c>
      <c r="M4" s="491"/>
      <c r="O4" s="28"/>
    </row>
    <row r="5" spans="1:15" s="6" customFormat="1" ht="21" customHeight="1" x14ac:dyDescent="0.25">
      <c r="A5" s="493"/>
      <c r="B5" s="7" t="s">
        <v>3</v>
      </c>
      <c r="C5" s="7" t="s">
        <v>4</v>
      </c>
      <c r="D5" s="7" t="s">
        <v>3</v>
      </c>
      <c r="E5" s="7" t="s">
        <v>4</v>
      </c>
      <c r="F5" s="8" t="s">
        <v>3</v>
      </c>
      <c r="G5" s="7" t="s">
        <v>4</v>
      </c>
      <c r="H5" s="7" t="s">
        <v>3</v>
      </c>
      <c r="I5" s="7" t="s">
        <v>4</v>
      </c>
      <c r="J5" s="7" t="s">
        <v>3</v>
      </c>
      <c r="K5" s="7" t="s">
        <v>4</v>
      </c>
      <c r="L5" s="7" t="s">
        <v>3</v>
      </c>
      <c r="M5" s="7" t="s">
        <v>4</v>
      </c>
      <c r="O5" s="28"/>
    </row>
    <row r="6" spans="1:15" ht="20.100000000000001" customHeight="1" x14ac:dyDescent="0.25">
      <c r="A6" s="20" t="s">
        <v>5</v>
      </c>
      <c r="B6" s="10"/>
      <c r="C6" s="10"/>
      <c r="D6" s="10"/>
      <c r="E6" s="10"/>
      <c r="F6" s="11">
        <f t="shared" ref="F6:F37" si="0">IF(ISNA(VLOOKUP($A6,Psn,COLUMNS(Psn),0)),0,VLOOKUP($A6,Psn,COLUMNS(Psn),0))</f>
        <v>0</v>
      </c>
      <c r="G6" s="11">
        <f t="shared" ref="G6:G37" si="1">IF(ISNA(HLOOKUP($A6,Psc,ROWS(Psc),0)),0,HLOOKUP($A6,Psc,ROWS(Psc),0))</f>
        <v>0</v>
      </c>
      <c r="H6" s="10"/>
      <c r="I6" s="10"/>
      <c r="J6" s="11">
        <f>SUM(F6,H6)</f>
        <v>0</v>
      </c>
      <c r="K6" s="11">
        <f>SUM(G6,I6)</f>
        <v>0</v>
      </c>
      <c r="L6" s="11">
        <f>MAX($D6-$E6+$F6-$G6,0)</f>
        <v>0</v>
      </c>
      <c r="M6" s="11">
        <f>ABS(MIN($D6-$E6+$F6-$G6,0))</f>
        <v>0</v>
      </c>
      <c r="O6" s="27">
        <f>IF(OR(D6&lt;&gt;0,E6&lt;&gt;0,F6&lt;&gt;0,G6&lt;&gt;0,J6&lt;&gt;0,K6&lt;&gt;0,L6&lt;&gt;0,M6&lt;&gt;0),1,0)</f>
        <v>0</v>
      </c>
    </row>
    <row r="7" spans="1:15" ht="20.100000000000001" customHeight="1" x14ac:dyDescent="0.25">
      <c r="A7" s="3" t="s">
        <v>76</v>
      </c>
      <c r="B7" s="12"/>
      <c r="C7" s="12"/>
      <c r="D7" s="12"/>
      <c r="E7" s="12"/>
      <c r="F7" s="13">
        <f t="shared" si="0"/>
        <v>0</v>
      </c>
      <c r="G7" s="13">
        <f t="shared" si="1"/>
        <v>0</v>
      </c>
      <c r="H7" s="12"/>
      <c r="I7" s="12"/>
      <c r="J7" s="13">
        <f t="shared" ref="J7:J70" si="2">SUM(F7,H7)</f>
        <v>0</v>
      </c>
      <c r="K7" s="13">
        <f t="shared" ref="K7:K70" si="3">SUM(G7,I7)</f>
        <v>0</v>
      </c>
      <c r="L7" s="13">
        <f t="shared" ref="L7:L70" si="4">MAX($D7-$E7+$F7-$G7,0)</f>
        <v>0</v>
      </c>
      <c r="M7" s="13">
        <f t="shared" ref="M7:M70" si="5">ABS(MIN($D7-$E7+$F7-$G7,0))</f>
        <v>0</v>
      </c>
      <c r="O7" s="1">
        <f t="shared" ref="O7:O70" si="6">IF(OR(D7&lt;&gt;0,E7&lt;&gt;0,F7&lt;&gt;0,G7&lt;&gt;0,J7&lt;&gt;0,K7&lt;&gt;0,L7&lt;&gt;0,M7&lt;&gt;0),1,0)</f>
        <v>0</v>
      </c>
    </row>
    <row r="8" spans="1:15" ht="20.100000000000001" customHeight="1" x14ac:dyDescent="0.25">
      <c r="A8" s="3" t="s">
        <v>6</v>
      </c>
      <c r="B8" s="12"/>
      <c r="C8" s="12"/>
      <c r="D8" s="12"/>
      <c r="E8" s="12"/>
      <c r="F8" s="13">
        <f t="shared" si="0"/>
        <v>0</v>
      </c>
      <c r="G8" s="13">
        <f t="shared" si="1"/>
        <v>0</v>
      </c>
      <c r="H8" s="12"/>
      <c r="I8" s="12"/>
      <c r="J8" s="13">
        <f t="shared" si="2"/>
        <v>0</v>
      </c>
      <c r="K8" s="13">
        <f t="shared" si="3"/>
        <v>0</v>
      </c>
      <c r="L8" s="13">
        <f t="shared" si="4"/>
        <v>0</v>
      </c>
      <c r="M8" s="13">
        <f t="shared" si="5"/>
        <v>0</v>
      </c>
      <c r="O8" s="27">
        <f t="shared" si="6"/>
        <v>0</v>
      </c>
    </row>
    <row r="9" spans="1:15" ht="20.100000000000001" customHeight="1" x14ac:dyDescent="0.25">
      <c r="A9" s="3" t="s">
        <v>8</v>
      </c>
      <c r="B9" s="12"/>
      <c r="C9" s="12"/>
      <c r="D9" s="12"/>
      <c r="E9" s="12"/>
      <c r="F9" s="13">
        <f t="shared" si="0"/>
        <v>0</v>
      </c>
      <c r="G9" s="13">
        <f t="shared" si="1"/>
        <v>0</v>
      </c>
      <c r="H9" s="12"/>
      <c r="I9" s="12"/>
      <c r="J9" s="13">
        <f t="shared" si="2"/>
        <v>0</v>
      </c>
      <c r="K9" s="13">
        <f t="shared" si="3"/>
        <v>0</v>
      </c>
      <c r="L9" s="13">
        <f t="shared" si="4"/>
        <v>0</v>
      </c>
      <c r="M9" s="13">
        <f t="shared" si="5"/>
        <v>0</v>
      </c>
      <c r="O9" s="27">
        <f t="shared" si="6"/>
        <v>0</v>
      </c>
    </row>
    <row r="10" spans="1:15" ht="20.100000000000001" customHeight="1" x14ac:dyDescent="0.25">
      <c r="A10" s="3" t="s">
        <v>7</v>
      </c>
      <c r="B10" s="12"/>
      <c r="C10" s="12"/>
      <c r="D10" s="12"/>
      <c r="E10" s="12"/>
      <c r="F10" s="13">
        <f t="shared" si="0"/>
        <v>0</v>
      </c>
      <c r="G10" s="13">
        <f t="shared" si="1"/>
        <v>0</v>
      </c>
      <c r="H10" s="12"/>
      <c r="I10" s="12"/>
      <c r="J10" s="13">
        <f t="shared" si="2"/>
        <v>0</v>
      </c>
      <c r="K10" s="13">
        <f t="shared" si="3"/>
        <v>0</v>
      </c>
      <c r="L10" s="13">
        <f t="shared" si="4"/>
        <v>0</v>
      </c>
      <c r="M10" s="13">
        <f t="shared" si="5"/>
        <v>0</v>
      </c>
      <c r="O10" s="1">
        <f t="shared" si="6"/>
        <v>0</v>
      </c>
    </row>
    <row r="11" spans="1:15" ht="20.100000000000001" customHeight="1" x14ac:dyDescent="0.25">
      <c r="A11" s="3" t="s">
        <v>9</v>
      </c>
      <c r="B11" s="12"/>
      <c r="C11" s="12"/>
      <c r="D11" s="12"/>
      <c r="E11" s="12"/>
      <c r="F11" s="13">
        <f t="shared" si="0"/>
        <v>0</v>
      </c>
      <c r="G11" s="13">
        <f t="shared" si="1"/>
        <v>0</v>
      </c>
      <c r="H11" s="12"/>
      <c r="I11" s="12"/>
      <c r="J11" s="13">
        <f t="shared" si="2"/>
        <v>0</v>
      </c>
      <c r="K11" s="13">
        <f t="shared" si="3"/>
        <v>0</v>
      </c>
      <c r="L11" s="13">
        <f t="shared" si="4"/>
        <v>0</v>
      </c>
      <c r="M11" s="13">
        <f t="shared" si="5"/>
        <v>0</v>
      </c>
      <c r="O11" s="27">
        <f t="shared" si="6"/>
        <v>0</v>
      </c>
    </row>
    <row r="12" spans="1:15" ht="20.100000000000001" customHeight="1" x14ac:dyDescent="0.25">
      <c r="A12" s="3" t="s">
        <v>77</v>
      </c>
      <c r="B12" s="12"/>
      <c r="C12" s="12"/>
      <c r="D12" s="12"/>
      <c r="E12" s="12"/>
      <c r="F12" s="13">
        <f t="shared" si="0"/>
        <v>0</v>
      </c>
      <c r="G12" s="13">
        <f t="shared" si="1"/>
        <v>0</v>
      </c>
      <c r="H12" s="12"/>
      <c r="I12" s="12"/>
      <c r="J12" s="13">
        <f t="shared" si="2"/>
        <v>0</v>
      </c>
      <c r="K12" s="13">
        <f t="shared" si="3"/>
        <v>0</v>
      </c>
      <c r="L12" s="13">
        <f t="shared" si="4"/>
        <v>0</v>
      </c>
      <c r="M12" s="13">
        <f t="shared" si="5"/>
        <v>0</v>
      </c>
      <c r="O12" s="1">
        <f t="shared" si="6"/>
        <v>0</v>
      </c>
    </row>
    <row r="13" spans="1:15" ht="20.100000000000001" customHeight="1" x14ac:dyDescent="0.25">
      <c r="A13" s="3" t="s">
        <v>78</v>
      </c>
      <c r="B13" s="12"/>
      <c r="C13" s="12"/>
      <c r="D13" s="12"/>
      <c r="E13" s="12"/>
      <c r="F13" s="13">
        <f t="shared" si="0"/>
        <v>0</v>
      </c>
      <c r="G13" s="13">
        <f t="shared" si="1"/>
        <v>0</v>
      </c>
      <c r="H13" s="12"/>
      <c r="I13" s="12"/>
      <c r="J13" s="13">
        <f t="shared" si="2"/>
        <v>0</v>
      </c>
      <c r="K13" s="13">
        <f t="shared" si="3"/>
        <v>0</v>
      </c>
      <c r="L13" s="13">
        <f t="shared" si="4"/>
        <v>0</v>
      </c>
      <c r="M13" s="13">
        <f t="shared" si="5"/>
        <v>0</v>
      </c>
      <c r="O13" s="1">
        <f t="shared" si="6"/>
        <v>0</v>
      </c>
    </row>
    <row r="14" spans="1:15" ht="20.100000000000001" customHeight="1" x14ac:dyDescent="0.25">
      <c r="A14" s="3" t="s">
        <v>79</v>
      </c>
      <c r="B14" s="12"/>
      <c r="C14" s="12"/>
      <c r="D14" s="12"/>
      <c r="E14" s="12"/>
      <c r="F14" s="13">
        <f t="shared" si="0"/>
        <v>0</v>
      </c>
      <c r="G14" s="13">
        <f t="shared" si="1"/>
        <v>0</v>
      </c>
      <c r="H14" s="12"/>
      <c r="I14" s="12"/>
      <c r="J14" s="13">
        <f t="shared" si="2"/>
        <v>0</v>
      </c>
      <c r="K14" s="13">
        <f t="shared" si="3"/>
        <v>0</v>
      </c>
      <c r="L14" s="13">
        <f t="shared" si="4"/>
        <v>0</v>
      </c>
      <c r="M14" s="13">
        <f t="shared" si="5"/>
        <v>0</v>
      </c>
      <c r="O14" s="1">
        <f t="shared" si="6"/>
        <v>0</v>
      </c>
    </row>
    <row r="15" spans="1:15" ht="20.100000000000001" customHeight="1" x14ac:dyDescent="0.25">
      <c r="A15" s="3" t="s">
        <v>80</v>
      </c>
      <c r="B15" s="12"/>
      <c r="C15" s="12"/>
      <c r="D15" s="12"/>
      <c r="E15" s="12"/>
      <c r="F15" s="13">
        <f t="shared" si="0"/>
        <v>0</v>
      </c>
      <c r="G15" s="13">
        <f t="shared" si="1"/>
        <v>0</v>
      </c>
      <c r="H15" s="12"/>
      <c r="I15" s="12"/>
      <c r="J15" s="13">
        <f t="shared" si="2"/>
        <v>0</v>
      </c>
      <c r="K15" s="13">
        <f t="shared" si="3"/>
        <v>0</v>
      </c>
      <c r="L15" s="13">
        <f t="shared" si="4"/>
        <v>0</v>
      </c>
      <c r="M15" s="13">
        <f t="shared" si="5"/>
        <v>0</v>
      </c>
      <c r="O15" s="1">
        <f t="shared" si="6"/>
        <v>0</v>
      </c>
    </row>
    <row r="16" spans="1:15" ht="20.100000000000001" customHeight="1" x14ac:dyDescent="0.25">
      <c r="A16" s="3" t="s">
        <v>81</v>
      </c>
      <c r="B16" s="12"/>
      <c r="C16" s="12"/>
      <c r="D16" s="12"/>
      <c r="E16" s="12"/>
      <c r="F16" s="13">
        <f t="shared" si="0"/>
        <v>0</v>
      </c>
      <c r="G16" s="13">
        <f t="shared" si="1"/>
        <v>0</v>
      </c>
      <c r="H16" s="12"/>
      <c r="I16" s="12"/>
      <c r="J16" s="13">
        <f t="shared" si="2"/>
        <v>0</v>
      </c>
      <c r="K16" s="13">
        <f t="shared" si="3"/>
        <v>0</v>
      </c>
      <c r="L16" s="13">
        <f t="shared" si="4"/>
        <v>0</v>
      </c>
      <c r="M16" s="13">
        <f t="shared" si="5"/>
        <v>0</v>
      </c>
      <c r="O16" s="1">
        <f t="shared" si="6"/>
        <v>0</v>
      </c>
    </row>
    <row r="17" spans="1:15" ht="20.100000000000001" customHeight="1" x14ac:dyDescent="0.25">
      <c r="A17" s="3" t="s">
        <v>82</v>
      </c>
      <c r="B17" s="12"/>
      <c r="C17" s="12"/>
      <c r="D17" s="12"/>
      <c r="E17" s="12"/>
      <c r="F17" s="13">
        <f t="shared" si="0"/>
        <v>0</v>
      </c>
      <c r="G17" s="13">
        <f t="shared" si="1"/>
        <v>0</v>
      </c>
      <c r="H17" s="12"/>
      <c r="I17" s="12"/>
      <c r="J17" s="13">
        <f t="shared" si="2"/>
        <v>0</v>
      </c>
      <c r="K17" s="13">
        <f t="shared" si="3"/>
        <v>0</v>
      </c>
      <c r="L17" s="13">
        <f t="shared" si="4"/>
        <v>0</v>
      </c>
      <c r="M17" s="13">
        <f t="shared" si="5"/>
        <v>0</v>
      </c>
      <c r="O17" s="1">
        <f t="shared" si="6"/>
        <v>0</v>
      </c>
    </row>
    <row r="18" spans="1:15" ht="20.100000000000001" customHeight="1" x14ac:dyDescent="0.25">
      <c r="A18" s="3" t="s">
        <v>83</v>
      </c>
      <c r="B18" s="12"/>
      <c r="C18" s="12"/>
      <c r="D18" s="12"/>
      <c r="E18" s="12"/>
      <c r="F18" s="13">
        <f t="shared" si="0"/>
        <v>0</v>
      </c>
      <c r="G18" s="13">
        <f t="shared" si="1"/>
        <v>0</v>
      </c>
      <c r="H18" s="12"/>
      <c r="I18" s="12"/>
      <c r="J18" s="13">
        <f t="shared" si="2"/>
        <v>0</v>
      </c>
      <c r="K18" s="13">
        <f t="shared" si="3"/>
        <v>0</v>
      </c>
      <c r="L18" s="13">
        <f t="shared" si="4"/>
        <v>0</v>
      </c>
      <c r="M18" s="13">
        <f t="shared" si="5"/>
        <v>0</v>
      </c>
      <c r="O18" s="1">
        <f t="shared" si="6"/>
        <v>0</v>
      </c>
    </row>
    <row r="19" spans="1:15" ht="20.100000000000001" customHeight="1" x14ac:dyDescent="0.25">
      <c r="A19" s="3" t="s">
        <v>84</v>
      </c>
      <c r="B19" s="12"/>
      <c r="C19" s="12"/>
      <c r="D19" s="12"/>
      <c r="E19" s="12"/>
      <c r="F19" s="13">
        <f t="shared" si="0"/>
        <v>0</v>
      </c>
      <c r="G19" s="13">
        <f t="shared" si="1"/>
        <v>0</v>
      </c>
      <c r="H19" s="12"/>
      <c r="I19" s="12"/>
      <c r="J19" s="13">
        <f t="shared" si="2"/>
        <v>0</v>
      </c>
      <c r="K19" s="13">
        <f t="shared" si="3"/>
        <v>0</v>
      </c>
      <c r="L19" s="13">
        <f t="shared" si="4"/>
        <v>0</v>
      </c>
      <c r="M19" s="13">
        <f t="shared" si="5"/>
        <v>0</v>
      </c>
      <c r="O19" s="1">
        <f t="shared" si="6"/>
        <v>0</v>
      </c>
    </row>
    <row r="20" spans="1:15" ht="20.100000000000001" customHeight="1" x14ac:dyDescent="0.25">
      <c r="A20" s="3" t="s">
        <v>226</v>
      </c>
      <c r="B20" s="12"/>
      <c r="C20" s="12"/>
      <c r="D20" s="12"/>
      <c r="E20" s="12"/>
      <c r="F20" s="13">
        <f t="shared" si="0"/>
        <v>0</v>
      </c>
      <c r="G20" s="13">
        <f t="shared" si="1"/>
        <v>0</v>
      </c>
      <c r="H20" s="12"/>
      <c r="I20" s="12"/>
      <c r="J20" s="13">
        <f t="shared" si="2"/>
        <v>0</v>
      </c>
      <c r="K20" s="13">
        <f t="shared" si="3"/>
        <v>0</v>
      </c>
      <c r="L20" s="13"/>
      <c r="M20" s="13"/>
      <c r="O20" s="27">
        <f t="shared" si="6"/>
        <v>0</v>
      </c>
    </row>
    <row r="21" spans="1:15" ht="20.100000000000001" customHeight="1" x14ac:dyDescent="0.25">
      <c r="A21" s="3" t="s">
        <v>10</v>
      </c>
      <c r="B21" s="12"/>
      <c r="C21" s="12"/>
      <c r="D21" s="12"/>
      <c r="E21" s="12"/>
      <c r="F21" s="13">
        <f t="shared" si="0"/>
        <v>0</v>
      </c>
      <c r="G21" s="13">
        <f t="shared" si="1"/>
        <v>0</v>
      </c>
      <c r="H21" s="12"/>
      <c r="I21" s="12"/>
      <c r="J21" s="13">
        <f t="shared" si="2"/>
        <v>0</v>
      </c>
      <c r="K21" s="13">
        <f t="shared" si="3"/>
        <v>0</v>
      </c>
      <c r="L21" s="13">
        <f t="shared" si="4"/>
        <v>0</v>
      </c>
      <c r="M21" s="13">
        <f t="shared" si="5"/>
        <v>0</v>
      </c>
      <c r="O21" s="27">
        <f t="shared" si="6"/>
        <v>0</v>
      </c>
    </row>
    <row r="22" spans="1:15" ht="20.100000000000001" customHeight="1" x14ac:dyDescent="0.25">
      <c r="A22" s="3" t="s">
        <v>85</v>
      </c>
      <c r="B22" s="12"/>
      <c r="C22" s="12"/>
      <c r="D22" s="12"/>
      <c r="E22" s="12"/>
      <c r="F22" s="13">
        <f t="shared" si="0"/>
        <v>0</v>
      </c>
      <c r="G22" s="13">
        <f t="shared" si="1"/>
        <v>0</v>
      </c>
      <c r="H22" s="12"/>
      <c r="I22" s="12"/>
      <c r="J22" s="13">
        <f t="shared" si="2"/>
        <v>0</v>
      </c>
      <c r="K22" s="13">
        <f t="shared" si="3"/>
        <v>0</v>
      </c>
      <c r="L22" s="13">
        <f t="shared" si="4"/>
        <v>0</v>
      </c>
      <c r="M22" s="13">
        <f t="shared" si="5"/>
        <v>0</v>
      </c>
      <c r="O22" s="1">
        <f t="shared" si="6"/>
        <v>0</v>
      </c>
    </row>
    <row r="23" spans="1:15" ht="20.100000000000001" customHeight="1" x14ac:dyDescent="0.25">
      <c r="A23" s="3" t="s">
        <v>86</v>
      </c>
      <c r="B23" s="12"/>
      <c r="C23" s="12"/>
      <c r="D23" s="12"/>
      <c r="E23" s="12"/>
      <c r="F23" s="13">
        <f t="shared" si="0"/>
        <v>0</v>
      </c>
      <c r="G23" s="13">
        <f t="shared" si="1"/>
        <v>0</v>
      </c>
      <c r="H23" s="12"/>
      <c r="I23" s="12"/>
      <c r="J23" s="13">
        <f t="shared" si="2"/>
        <v>0</v>
      </c>
      <c r="K23" s="13">
        <f t="shared" si="3"/>
        <v>0</v>
      </c>
      <c r="L23" s="13">
        <f t="shared" si="4"/>
        <v>0</v>
      </c>
      <c r="M23" s="13">
        <f t="shared" si="5"/>
        <v>0</v>
      </c>
      <c r="O23" s="1">
        <f t="shared" si="6"/>
        <v>0</v>
      </c>
    </row>
    <row r="24" spans="1:15" ht="20.100000000000001" customHeight="1" x14ac:dyDescent="0.25">
      <c r="A24" s="3" t="s">
        <v>87</v>
      </c>
      <c r="B24" s="12"/>
      <c r="C24" s="12"/>
      <c r="D24" s="12"/>
      <c r="E24" s="12"/>
      <c r="F24" s="13">
        <f t="shared" si="0"/>
        <v>0</v>
      </c>
      <c r="G24" s="13">
        <f t="shared" si="1"/>
        <v>0</v>
      </c>
      <c r="H24" s="12"/>
      <c r="I24" s="12"/>
      <c r="J24" s="13">
        <f t="shared" si="2"/>
        <v>0</v>
      </c>
      <c r="K24" s="13">
        <f t="shared" si="3"/>
        <v>0</v>
      </c>
      <c r="L24" s="13">
        <f t="shared" si="4"/>
        <v>0</v>
      </c>
      <c r="M24" s="13">
        <f t="shared" si="5"/>
        <v>0</v>
      </c>
      <c r="O24" s="1">
        <f t="shared" si="6"/>
        <v>0</v>
      </c>
    </row>
    <row r="25" spans="1:15" ht="20.100000000000001" customHeight="1" x14ac:dyDescent="0.25">
      <c r="A25" s="3" t="s">
        <v>88</v>
      </c>
      <c r="B25" s="12"/>
      <c r="C25" s="12"/>
      <c r="D25" s="12"/>
      <c r="E25" s="12"/>
      <c r="F25" s="13">
        <f t="shared" si="0"/>
        <v>0</v>
      </c>
      <c r="G25" s="13">
        <f t="shared" si="1"/>
        <v>0</v>
      </c>
      <c r="H25" s="12"/>
      <c r="I25" s="12"/>
      <c r="J25" s="13">
        <f t="shared" si="2"/>
        <v>0</v>
      </c>
      <c r="K25" s="13">
        <f t="shared" si="3"/>
        <v>0</v>
      </c>
      <c r="L25" s="13">
        <f t="shared" si="4"/>
        <v>0</v>
      </c>
      <c r="M25" s="13">
        <f t="shared" si="5"/>
        <v>0</v>
      </c>
      <c r="O25" s="1">
        <f t="shared" si="6"/>
        <v>0</v>
      </c>
    </row>
    <row r="26" spans="1:15" ht="20.100000000000001" customHeight="1" x14ac:dyDescent="0.25">
      <c r="A26" s="3" t="s">
        <v>11</v>
      </c>
      <c r="B26" s="12"/>
      <c r="C26" s="12"/>
      <c r="D26" s="12"/>
      <c r="E26" s="12"/>
      <c r="F26" s="13">
        <f t="shared" si="0"/>
        <v>0</v>
      </c>
      <c r="G26" s="13">
        <f t="shared" si="1"/>
        <v>0</v>
      </c>
      <c r="H26" s="12"/>
      <c r="I26" s="12"/>
      <c r="J26" s="13">
        <f t="shared" si="2"/>
        <v>0</v>
      </c>
      <c r="K26" s="13">
        <f t="shared" si="3"/>
        <v>0</v>
      </c>
      <c r="L26" s="13">
        <f t="shared" si="4"/>
        <v>0</v>
      </c>
      <c r="M26" s="13">
        <f t="shared" si="5"/>
        <v>0</v>
      </c>
      <c r="O26" s="1">
        <f t="shared" si="6"/>
        <v>0</v>
      </c>
    </row>
    <row r="27" spans="1:15" ht="20.100000000000001" customHeight="1" x14ac:dyDescent="0.25">
      <c r="A27" s="3" t="s">
        <v>12</v>
      </c>
      <c r="B27" s="12"/>
      <c r="C27" s="12"/>
      <c r="D27" s="12"/>
      <c r="E27" s="12"/>
      <c r="F27" s="13">
        <f t="shared" si="0"/>
        <v>0</v>
      </c>
      <c r="G27" s="13">
        <f t="shared" si="1"/>
        <v>0</v>
      </c>
      <c r="H27" s="12"/>
      <c r="I27" s="12"/>
      <c r="J27" s="13">
        <f t="shared" si="2"/>
        <v>0</v>
      </c>
      <c r="K27" s="13">
        <f t="shared" si="3"/>
        <v>0</v>
      </c>
      <c r="L27" s="13">
        <f t="shared" si="4"/>
        <v>0</v>
      </c>
      <c r="M27" s="13">
        <f t="shared" si="5"/>
        <v>0</v>
      </c>
      <c r="O27" s="1">
        <f t="shared" si="6"/>
        <v>0</v>
      </c>
    </row>
    <row r="28" spans="1:15" ht="20.100000000000001" customHeight="1" x14ac:dyDescent="0.25">
      <c r="A28" s="3" t="s">
        <v>89</v>
      </c>
      <c r="B28" s="12"/>
      <c r="C28" s="12"/>
      <c r="D28" s="12"/>
      <c r="E28" s="12"/>
      <c r="F28" s="13">
        <f t="shared" si="0"/>
        <v>0</v>
      </c>
      <c r="G28" s="13">
        <f t="shared" si="1"/>
        <v>0</v>
      </c>
      <c r="H28" s="12"/>
      <c r="I28" s="12"/>
      <c r="J28" s="13">
        <f t="shared" si="2"/>
        <v>0</v>
      </c>
      <c r="K28" s="13">
        <f t="shared" si="3"/>
        <v>0</v>
      </c>
      <c r="L28" s="13">
        <f t="shared" si="4"/>
        <v>0</v>
      </c>
      <c r="M28" s="13">
        <f t="shared" si="5"/>
        <v>0</v>
      </c>
      <c r="O28" s="1">
        <f t="shared" si="6"/>
        <v>0</v>
      </c>
    </row>
    <row r="29" spans="1:15" ht="20.100000000000001" customHeight="1" x14ac:dyDescent="0.25">
      <c r="A29" s="3" t="s">
        <v>13</v>
      </c>
      <c r="B29" s="12"/>
      <c r="C29" s="12"/>
      <c r="D29" s="12"/>
      <c r="E29" s="12"/>
      <c r="F29" s="13">
        <f t="shared" si="0"/>
        <v>0</v>
      </c>
      <c r="G29" s="13">
        <f t="shared" si="1"/>
        <v>0</v>
      </c>
      <c r="H29" s="12"/>
      <c r="I29" s="12"/>
      <c r="J29" s="13">
        <f t="shared" si="2"/>
        <v>0</v>
      </c>
      <c r="K29" s="13">
        <f t="shared" si="3"/>
        <v>0</v>
      </c>
      <c r="L29" s="13">
        <f t="shared" si="4"/>
        <v>0</v>
      </c>
      <c r="M29" s="13">
        <f t="shared" si="5"/>
        <v>0</v>
      </c>
      <c r="O29" s="27">
        <f t="shared" si="6"/>
        <v>0</v>
      </c>
    </row>
    <row r="30" spans="1:15" ht="20.100000000000001" customHeight="1" x14ac:dyDescent="0.25">
      <c r="A30" s="3" t="s">
        <v>244</v>
      </c>
      <c r="B30" s="12"/>
      <c r="C30" s="12"/>
      <c r="D30" s="12"/>
      <c r="E30" s="12"/>
      <c r="F30" s="13">
        <f t="shared" si="0"/>
        <v>0</v>
      </c>
      <c r="G30" s="13">
        <f t="shared" si="1"/>
        <v>0</v>
      </c>
      <c r="H30" s="12"/>
      <c r="I30" s="12"/>
      <c r="J30" s="13">
        <f t="shared" si="2"/>
        <v>0</v>
      </c>
      <c r="K30" s="13">
        <f t="shared" si="3"/>
        <v>0</v>
      </c>
      <c r="L30" s="13">
        <f t="shared" si="4"/>
        <v>0</v>
      </c>
      <c r="M30" s="13">
        <f t="shared" si="5"/>
        <v>0</v>
      </c>
      <c r="O30" s="27">
        <f t="shared" si="6"/>
        <v>0</v>
      </c>
    </row>
    <row r="31" spans="1:15" ht="20.100000000000001" customHeight="1" x14ac:dyDescent="0.25">
      <c r="A31" s="3" t="s">
        <v>250</v>
      </c>
      <c r="B31" s="12"/>
      <c r="C31" s="12"/>
      <c r="D31" s="12"/>
      <c r="E31" s="12"/>
      <c r="F31" s="13">
        <f t="shared" si="0"/>
        <v>0</v>
      </c>
      <c r="G31" s="13">
        <f t="shared" si="1"/>
        <v>0</v>
      </c>
      <c r="H31" s="12"/>
      <c r="I31" s="12"/>
      <c r="J31" s="13">
        <f t="shared" si="2"/>
        <v>0</v>
      </c>
      <c r="K31" s="13">
        <f t="shared" si="3"/>
        <v>0</v>
      </c>
      <c r="L31" s="13">
        <f t="shared" si="4"/>
        <v>0</v>
      </c>
      <c r="M31" s="13">
        <f t="shared" si="5"/>
        <v>0</v>
      </c>
      <c r="O31" s="1">
        <f t="shared" si="6"/>
        <v>0</v>
      </c>
    </row>
    <row r="32" spans="1:15" ht="20.100000000000001" customHeight="1" x14ac:dyDescent="0.25">
      <c r="A32" s="3" t="s">
        <v>90</v>
      </c>
      <c r="B32" s="12"/>
      <c r="C32" s="12"/>
      <c r="D32" s="12"/>
      <c r="E32" s="12"/>
      <c r="F32" s="13">
        <f t="shared" si="0"/>
        <v>0</v>
      </c>
      <c r="G32" s="13">
        <f t="shared" si="1"/>
        <v>0</v>
      </c>
      <c r="H32" s="12"/>
      <c r="I32" s="12"/>
      <c r="J32" s="13">
        <f t="shared" si="2"/>
        <v>0</v>
      </c>
      <c r="K32" s="13">
        <f t="shared" si="3"/>
        <v>0</v>
      </c>
      <c r="L32" s="13">
        <f t="shared" si="4"/>
        <v>0</v>
      </c>
      <c r="M32" s="13">
        <f t="shared" si="5"/>
        <v>0</v>
      </c>
      <c r="O32" s="1">
        <f t="shared" si="6"/>
        <v>0</v>
      </c>
    </row>
    <row r="33" spans="1:15" ht="20.100000000000001" customHeight="1" x14ac:dyDescent="0.25">
      <c r="A33" s="3" t="s">
        <v>91</v>
      </c>
      <c r="B33" s="12"/>
      <c r="C33" s="12"/>
      <c r="D33" s="12"/>
      <c r="E33" s="12"/>
      <c r="F33" s="13">
        <f t="shared" si="0"/>
        <v>0</v>
      </c>
      <c r="G33" s="13">
        <f t="shared" si="1"/>
        <v>0</v>
      </c>
      <c r="H33" s="12"/>
      <c r="I33" s="12"/>
      <c r="J33" s="13">
        <f t="shared" si="2"/>
        <v>0</v>
      </c>
      <c r="K33" s="13">
        <f t="shared" si="3"/>
        <v>0</v>
      </c>
      <c r="L33" s="13">
        <f t="shared" si="4"/>
        <v>0</v>
      </c>
      <c r="M33" s="13">
        <f t="shared" si="5"/>
        <v>0</v>
      </c>
      <c r="O33" s="1">
        <f t="shared" si="6"/>
        <v>0</v>
      </c>
    </row>
    <row r="34" spans="1:15" ht="20.100000000000001" customHeight="1" x14ac:dyDescent="0.25">
      <c r="A34" s="3" t="s">
        <v>92</v>
      </c>
      <c r="B34" s="12"/>
      <c r="C34" s="12"/>
      <c r="D34" s="12"/>
      <c r="E34" s="12"/>
      <c r="F34" s="13">
        <f t="shared" si="0"/>
        <v>0</v>
      </c>
      <c r="G34" s="13">
        <f t="shared" si="1"/>
        <v>0</v>
      </c>
      <c r="H34" s="12"/>
      <c r="I34" s="12"/>
      <c r="J34" s="13">
        <f t="shared" si="2"/>
        <v>0</v>
      </c>
      <c r="K34" s="13">
        <f t="shared" si="3"/>
        <v>0</v>
      </c>
      <c r="L34" s="13">
        <f t="shared" si="4"/>
        <v>0</v>
      </c>
      <c r="M34" s="13">
        <f t="shared" si="5"/>
        <v>0</v>
      </c>
      <c r="O34" s="1">
        <f t="shared" si="6"/>
        <v>0</v>
      </c>
    </row>
    <row r="35" spans="1:15" ht="20.100000000000001" customHeight="1" x14ac:dyDescent="0.25">
      <c r="A35" s="3" t="s">
        <v>93</v>
      </c>
      <c r="B35" s="12"/>
      <c r="C35" s="12"/>
      <c r="D35" s="12"/>
      <c r="E35" s="12"/>
      <c r="F35" s="13">
        <f t="shared" si="0"/>
        <v>0</v>
      </c>
      <c r="G35" s="13">
        <f t="shared" si="1"/>
        <v>0</v>
      </c>
      <c r="H35" s="12"/>
      <c r="I35" s="12"/>
      <c r="J35" s="13">
        <f t="shared" si="2"/>
        <v>0</v>
      </c>
      <c r="K35" s="13">
        <f t="shared" si="3"/>
        <v>0</v>
      </c>
      <c r="L35" s="13">
        <f t="shared" si="4"/>
        <v>0</v>
      </c>
      <c r="M35" s="13">
        <f t="shared" si="5"/>
        <v>0</v>
      </c>
      <c r="O35" s="1">
        <f t="shared" si="6"/>
        <v>0</v>
      </c>
    </row>
    <row r="36" spans="1:15" ht="20.100000000000001" customHeight="1" x14ac:dyDescent="0.25">
      <c r="A36" s="3" t="s">
        <v>14</v>
      </c>
      <c r="B36" s="12"/>
      <c r="C36" s="12"/>
      <c r="D36" s="12"/>
      <c r="E36" s="12"/>
      <c r="F36" s="13">
        <f t="shared" si="0"/>
        <v>0</v>
      </c>
      <c r="G36" s="13">
        <f t="shared" si="1"/>
        <v>0</v>
      </c>
      <c r="H36" s="12"/>
      <c r="I36" s="12"/>
      <c r="J36" s="13">
        <f t="shared" si="2"/>
        <v>0</v>
      </c>
      <c r="K36" s="13">
        <f t="shared" si="3"/>
        <v>0</v>
      </c>
      <c r="L36" s="13">
        <f t="shared" si="4"/>
        <v>0</v>
      </c>
      <c r="M36" s="13">
        <f t="shared" si="5"/>
        <v>0</v>
      </c>
      <c r="O36" s="1">
        <f t="shared" si="6"/>
        <v>0</v>
      </c>
    </row>
    <row r="37" spans="1:15" ht="20.100000000000001" customHeight="1" x14ac:dyDescent="0.25">
      <c r="A37" s="3" t="s">
        <v>15</v>
      </c>
      <c r="B37" s="12"/>
      <c r="C37" s="12"/>
      <c r="D37" s="12"/>
      <c r="E37" s="12"/>
      <c r="F37" s="13">
        <f t="shared" si="0"/>
        <v>0</v>
      </c>
      <c r="G37" s="13">
        <f t="shared" si="1"/>
        <v>0</v>
      </c>
      <c r="H37" s="12"/>
      <c r="I37" s="12"/>
      <c r="J37" s="13">
        <f t="shared" si="2"/>
        <v>0</v>
      </c>
      <c r="K37" s="13">
        <f t="shared" si="3"/>
        <v>0</v>
      </c>
      <c r="L37" s="13">
        <f t="shared" si="4"/>
        <v>0</v>
      </c>
      <c r="M37" s="13">
        <f t="shared" si="5"/>
        <v>0</v>
      </c>
      <c r="O37" s="1">
        <f t="shared" si="6"/>
        <v>0</v>
      </c>
    </row>
    <row r="38" spans="1:15" ht="20.100000000000001" customHeight="1" x14ac:dyDescent="0.25">
      <c r="A38" s="3" t="s">
        <v>94</v>
      </c>
      <c r="B38" s="12"/>
      <c r="C38" s="12"/>
      <c r="D38" s="12"/>
      <c r="E38" s="12"/>
      <c r="F38" s="13">
        <f t="shared" ref="F38:F69" si="7">IF(ISNA(VLOOKUP($A38,Psn,COLUMNS(Psn),0)),0,VLOOKUP($A38,Psn,COLUMNS(Psn),0))</f>
        <v>0</v>
      </c>
      <c r="G38" s="13">
        <f t="shared" ref="G38:G69" si="8">IF(ISNA(HLOOKUP($A38,Psc,ROWS(Psc),0)),0,HLOOKUP($A38,Psc,ROWS(Psc),0))</f>
        <v>0</v>
      </c>
      <c r="H38" s="12"/>
      <c r="I38" s="12"/>
      <c r="J38" s="13">
        <f t="shared" si="2"/>
        <v>0</v>
      </c>
      <c r="K38" s="13">
        <f t="shared" si="3"/>
        <v>0</v>
      </c>
      <c r="L38" s="13">
        <f t="shared" si="4"/>
        <v>0</v>
      </c>
      <c r="M38" s="13">
        <f t="shared" si="5"/>
        <v>0</v>
      </c>
      <c r="O38" s="1">
        <f t="shared" si="6"/>
        <v>0</v>
      </c>
    </row>
    <row r="39" spans="1:15" ht="20.100000000000001" customHeight="1" x14ac:dyDescent="0.25">
      <c r="A39" s="21" t="s">
        <v>95</v>
      </c>
      <c r="B39" s="12"/>
      <c r="C39" s="12"/>
      <c r="D39" s="12"/>
      <c r="E39" s="12"/>
      <c r="F39" s="13">
        <f t="shared" si="7"/>
        <v>0</v>
      </c>
      <c r="G39" s="13">
        <f t="shared" si="8"/>
        <v>0</v>
      </c>
      <c r="H39" s="12"/>
      <c r="I39" s="12"/>
      <c r="J39" s="13">
        <f t="shared" si="2"/>
        <v>0</v>
      </c>
      <c r="K39" s="13">
        <f t="shared" si="3"/>
        <v>0</v>
      </c>
      <c r="L39" s="13">
        <f t="shared" si="4"/>
        <v>0</v>
      </c>
      <c r="M39" s="13">
        <f t="shared" si="5"/>
        <v>0</v>
      </c>
      <c r="O39" s="1">
        <f t="shared" si="6"/>
        <v>0</v>
      </c>
    </row>
    <row r="40" spans="1:15" ht="20.100000000000001" customHeight="1" x14ac:dyDescent="0.25">
      <c r="A40" s="3" t="s">
        <v>256</v>
      </c>
      <c r="B40" s="12"/>
      <c r="C40" s="12"/>
      <c r="D40" s="12"/>
      <c r="E40" s="12"/>
      <c r="F40" s="13">
        <f t="shared" si="7"/>
        <v>0</v>
      </c>
      <c r="G40" s="13">
        <f t="shared" si="8"/>
        <v>0</v>
      </c>
      <c r="H40" s="12"/>
      <c r="I40" s="12"/>
      <c r="J40" s="13">
        <f t="shared" si="2"/>
        <v>0</v>
      </c>
      <c r="K40" s="13">
        <f t="shared" si="3"/>
        <v>0</v>
      </c>
      <c r="L40" s="13">
        <f t="shared" si="4"/>
        <v>0</v>
      </c>
      <c r="M40" s="13">
        <f t="shared" si="5"/>
        <v>0</v>
      </c>
      <c r="O40" s="1">
        <f t="shared" si="6"/>
        <v>0</v>
      </c>
    </row>
    <row r="41" spans="1:15" ht="20.100000000000001" customHeight="1" x14ac:dyDescent="0.25">
      <c r="A41" s="3" t="s">
        <v>96</v>
      </c>
      <c r="B41" s="12"/>
      <c r="C41" s="12"/>
      <c r="D41" s="12"/>
      <c r="E41" s="12"/>
      <c r="F41" s="13">
        <f t="shared" si="7"/>
        <v>0</v>
      </c>
      <c r="G41" s="13">
        <f t="shared" si="8"/>
        <v>0</v>
      </c>
      <c r="H41" s="12"/>
      <c r="I41" s="12"/>
      <c r="J41" s="13">
        <f t="shared" si="2"/>
        <v>0</v>
      </c>
      <c r="K41" s="13">
        <f t="shared" si="3"/>
        <v>0</v>
      </c>
      <c r="L41" s="13">
        <f t="shared" si="4"/>
        <v>0</v>
      </c>
      <c r="M41" s="13">
        <f t="shared" si="5"/>
        <v>0</v>
      </c>
      <c r="O41" s="1">
        <f t="shared" si="6"/>
        <v>0</v>
      </c>
    </row>
    <row r="42" spans="1:15" ht="20.100000000000001" customHeight="1" x14ac:dyDescent="0.25">
      <c r="A42" s="3" t="s">
        <v>97</v>
      </c>
      <c r="B42" s="12"/>
      <c r="C42" s="12"/>
      <c r="D42" s="12"/>
      <c r="E42" s="12"/>
      <c r="F42" s="13">
        <f t="shared" si="7"/>
        <v>0</v>
      </c>
      <c r="G42" s="13">
        <f t="shared" si="8"/>
        <v>0</v>
      </c>
      <c r="H42" s="12"/>
      <c r="I42" s="12"/>
      <c r="J42" s="13">
        <f t="shared" si="2"/>
        <v>0</v>
      </c>
      <c r="K42" s="13">
        <f t="shared" si="3"/>
        <v>0</v>
      </c>
      <c r="L42" s="13">
        <f t="shared" si="4"/>
        <v>0</v>
      </c>
      <c r="M42" s="13">
        <f t="shared" si="5"/>
        <v>0</v>
      </c>
      <c r="O42" s="1">
        <f t="shared" si="6"/>
        <v>0</v>
      </c>
    </row>
    <row r="43" spans="1:15" ht="20.100000000000001" customHeight="1" x14ac:dyDescent="0.25">
      <c r="A43" s="3" t="s">
        <v>98</v>
      </c>
      <c r="B43" s="12"/>
      <c r="C43" s="12"/>
      <c r="D43" s="12"/>
      <c r="E43" s="12"/>
      <c r="F43" s="13">
        <f t="shared" si="7"/>
        <v>0</v>
      </c>
      <c r="G43" s="13">
        <f t="shared" si="8"/>
        <v>0</v>
      </c>
      <c r="H43" s="12"/>
      <c r="I43" s="12"/>
      <c r="J43" s="13">
        <f t="shared" si="2"/>
        <v>0</v>
      </c>
      <c r="K43" s="13">
        <f t="shared" si="3"/>
        <v>0</v>
      </c>
      <c r="L43" s="13">
        <f t="shared" si="4"/>
        <v>0</v>
      </c>
      <c r="M43" s="13">
        <f t="shared" si="5"/>
        <v>0</v>
      </c>
      <c r="O43" s="1">
        <f t="shared" si="6"/>
        <v>0</v>
      </c>
    </row>
    <row r="44" spans="1:15" ht="20.100000000000001" customHeight="1" x14ac:dyDescent="0.25">
      <c r="A44" s="3" t="s">
        <v>16</v>
      </c>
      <c r="B44" s="12"/>
      <c r="C44" s="12"/>
      <c r="D44" s="12"/>
      <c r="E44" s="12"/>
      <c r="F44" s="13">
        <f t="shared" si="7"/>
        <v>0</v>
      </c>
      <c r="G44" s="13">
        <f t="shared" si="8"/>
        <v>0</v>
      </c>
      <c r="H44" s="12"/>
      <c r="I44" s="12"/>
      <c r="J44" s="13">
        <f t="shared" si="2"/>
        <v>0</v>
      </c>
      <c r="K44" s="13">
        <f t="shared" si="3"/>
        <v>0</v>
      </c>
      <c r="L44" s="13">
        <f t="shared" si="4"/>
        <v>0</v>
      </c>
      <c r="M44" s="13">
        <f t="shared" si="5"/>
        <v>0</v>
      </c>
      <c r="O44" s="27">
        <f t="shared" si="6"/>
        <v>0</v>
      </c>
    </row>
    <row r="45" spans="1:15" ht="20.100000000000001" customHeight="1" x14ac:dyDescent="0.25">
      <c r="A45" s="3" t="s">
        <v>17</v>
      </c>
      <c r="B45" s="12"/>
      <c r="C45" s="12"/>
      <c r="D45" s="12"/>
      <c r="E45" s="12"/>
      <c r="F45" s="13">
        <f t="shared" si="7"/>
        <v>0</v>
      </c>
      <c r="G45" s="13">
        <f t="shared" si="8"/>
        <v>0</v>
      </c>
      <c r="H45" s="12"/>
      <c r="I45" s="12"/>
      <c r="J45" s="13">
        <f t="shared" si="2"/>
        <v>0</v>
      </c>
      <c r="K45" s="13">
        <f t="shared" si="3"/>
        <v>0</v>
      </c>
      <c r="L45" s="13">
        <f t="shared" si="4"/>
        <v>0</v>
      </c>
      <c r="M45" s="13">
        <f t="shared" si="5"/>
        <v>0</v>
      </c>
      <c r="O45" s="1">
        <f t="shared" si="6"/>
        <v>0</v>
      </c>
    </row>
    <row r="46" spans="1:15" ht="20.100000000000001" customHeight="1" x14ac:dyDescent="0.25">
      <c r="A46" s="3" t="s">
        <v>99</v>
      </c>
      <c r="B46" s="12"/>
      <c r="C46" s="12"/>
      <c r="D46" s="12"/>
      <c r="E46" s="12"/>
      <c r="F46" s="13">
        <f t="shared" si="7"/>
        <v>0</v>
      </c>
      <c r="G46" s="13">
        <f t="shared" si="8"/>
        <v>0</v>
      </c>
      <c r="H46" s="12"/>
      <c r="I46" s="12"/>
      <c r="J46" s="13">
        <f t="shared" si="2"/>
        <v>0</v>
      </c>
      <c r="K46" s="13">
        <f t="shared" si="3"/>
        <v>0</v>
      </c>
      <c r="L46" s="13">
        <f t="shared" si="4"/>
        <v>0</v>
      </c>
      <c r="M46" s="13">
        <f t="shared" si="5"/>
        <v>0</v>
      </c>
      <c r="O46" s="1">
        <f t="shared" si="6"/>
        <v>0</v>
      </c>
    </row>
    <row r="47" spans="1:15" ht="20.100000000000001" customHeight="1" x14ac:dyDescent="0.25">
      <c r="A47" s="3" t="s">
        <v>100</v>
      </c>
      <c r="B47" s="12"/>
      <c r="C47" s="12"/>
      <c r="D47" s="12"/>
      <c r="E47" s="12"/>
      <c r="F47" s="13">
        <f t="shared" si="7"/>
        <v>0</v>
      </c>
      <c r="G47" s="13">
        <f t="shared" si="8"/>
        <v>0</v>
      </c>
      <c r="H47" s="12"/>
      <c r="I47" s="12"/>
      <c r="J47" s="13">
        <f t="shared" si="2"/>
        <v>0</v>
      </c>
      <c r="K47" s="13">
        <f t="shared" si="3"/>
        <v>0</v>
      </c>
      <c r="L47" s="13">
        <f t="shared" si="4"/>
        <v>0</v>
      </c>
      <c r="M47" s="13">
        <f t="shared" si="5"/>
        <v>0</v>
      </c>
      <c r="O47" s="1">
        <f t="shared" si="6"/>
        <v>0</v>
      </c>
    </row>
    <row r="48" spans="1:15" ht="20.100000000000001" customHeight="1" x14ac:dyDescent="0.25">
      <c r="A48" s="22" t="s">
        <v>101</v>
      </c>
      <c r="B48" s="12"/>
      <c r="C48" s="12"/>
      <c r="D48" s="12"/>
      <c r="E48" s="12"/>
      <c r="F48" s="13">
        <f t="shared" si="7"/>
        <v>0</v>
      </c>
      <c r="G48" s="13">
        <f t="shared" si="8"/>
        <v>0</v>
      </c>
      <c r="H48" s="12"/>
      <c r="I48" s="12"/>
      <c r="J48" s="13">
        <f t="shared" si="2"/>
        <v>0</v>
      </c>
      <c r="K48" s="13">
        <f t="shared" si="3"/>
        <v>0</v>
      </c>
      <c r="L48" s="13">
        <f t="shared" si="4"/>
        <v>0</v>
      </c>
      <c r="M48" s="13">
        <f t="shared" si="5"/>
        <v>0</v>
      </c>
      <c r="O48" s="1">
        <f t="shared" si="6"/>
        <v>0</v>
      </c>
    </row>
    <row r="49" spans="1:15" ht="20.100000000000001" customHeight="1" x14ac:dyDescent="0.25">
      <c r="A49" s="3" t="s">
        <v>102</v>
      </c>
      <c r="B49" s="12"/>
      <c r="C49" s="12"/>
      <c r="D49" s="12"/>
      <c r="E49" s="12"/>
      <c r="F49" s="13">
        <f t="shared" si="7"/>
        <v>0</v>
      </c>
      <c r="G49" s="13">
        <f t="shared" si="8"/>
        <v>0</v>
      </c>
      <c r="H49" s="12"/>
      <c r="I49" s="12"/>
      <c r="J49" s="13">
        <f t="shared" si="2"/>
        <v>0</v>
      </c>
      <c r="K49" s="13">
        <f t="shared" si="3"/>
        <v>0</v>
      </c>
      <c r="L49" s="13">
        <f t="shared" si="4"/>
        <v>0</v>
      </c>
      <c r="M49" s="13">
        <f t="shared" si="5"/>
        <v>0</v>
      </c>
      <c r="O49" s="1">
        <f t="shared" si="6"/>
        <v>0</v>
      </c>
    </row>
    <row r="50" spans="1:15" ht="20.100000000000001" customHeight="1" x14ac:dyDescent="0.25">
      <c r="A50" s="3" t="s">
        <v>103</v>
      </c>
      <c r="B50" s="12"/>
      <c r="C50" s="12"/>
      <c r="D50" s="12"/>
      <c r="E50" s="12"/>
      <c r="F50" s="13">
        <f t="shared" si="7"/>
        <v>0</v>
      </c>
      <c r="G50" s="13">
        <f t="shared" si="8"/>
        <v>0</v>
      </c>
      <c r="H50" s="12"/>
      <c r="I50" s="12"/>
      <c r="J50" s="13">
        <f t="shared" si="2"/>
        <v>0</v>
      </c>
      <c r="K50" s="13">
        <f t="shared" si="3"/>
        <v>0</v>
      </c>
      <c r="L50" s="13">
        <f t="shared" si="4"/>
        <v>0</v>
      </c>
      <c r="M50" s="13">
        <f t="shared" si="5"/>
        <v>0</v>
      </c>
      <c r="O50" s="1">
        <f t="shared" si="6"/>
        <v>0</v>
      </c>
    </row>
    <row r="51" spans="1:15" ht="20.100000000000001" customHeight="1" x14ac:dyDescent="0.25">
      <c r="A51" s="3" t="s">
        <v>18</v>
      </c>
      <c r="B51" s="12"/>
      <c r="C51" s="12"/>
      <c r="D51" s="12"/>
      <c r="E51" s="12"/>
      <c r="F51" s="13">
        <f t="shared" si="7"/>
        <v>0</v>
      </c>
      <c r="G51" s="13">
        <f t="shared" si="8"/>
        <v>0</v>
      </c>
      <c r="H51" s="12"/>
      <c r="I51" s="12"/>
      <c r="J51" s="13">
        <f t="shared" si="2"/>
        <v>0</v>
      </c>
      <c r="K51" s="13">
        <f t="shared" si="3"/>
        <v>0</v>
      </c>
      <c r="L51" s="13">
        <f t="shared" si="4"/>
        <v>0</v>
      </c>
      <c r="M51" s="13">
        <f t="shared" si="5"/>
        <v>0</v>
      </c>
      <c r="O51" s="27">
        <f t="shared" si="6"/>
        <v>0</v>
      </c>
    </row>
    <row r="52" spans="1:15" ht="20.100000000000001" customHeight="1" x14ac:dyDescent="0.25">
      <c r="A52" s="3" t="s">
        <v>19</v>
      </c>
      <c r="B52" s="12"/>
      <c r="C52" s="12"/>
      <c r="D52" s="12"/>
      <c r="E52" s="12"/>
      <c r="F52" s="13">
        <f t="shared" si="7"/>
        <v>0</v>
      </c>
      <c r="G52" s="13">
        <f t="shared" si="8"/>
        <v>0</v>
      </c>
      <c r="H52" s="12"/>
      <c r="I52" s="12"/>
      <c r="J52" s="13">
        <f t="shared" si="2"/>
        <v>0</v>
      </c>
      <c r="K52" s="13">
        <f t="shared" si="3"/>
        <v>0</v>
      </c>
      <c r="L52" s="13">
        <f t="shared" si="4"/>
        <v>0</v>
      </c>
      <c r="M52" s="13">
        <f t="shared" si="5"/>
        <v>0</v>
      </c>
      <c r="O52" s="1">
        <f t="shared" si="6"/>
        <v>0</v>
      </c>
    </row>
    <row r="53" spans="1:15" ht="20.100000000000001" customHeight="1" x14ac:dyDescent="0.25">
      <c r="A53" s="3" t="s">
        <v>20</v>
      </c>
      <c r="B53" s="12"/>
      <c r="C53" s="12"/>
      <c r="D53" s="12"/>
      <c r="E53" s="12"/>
      <c r="F53" s="13">
        <f t="shared" si="7"/>
        <v>0</v>
      </c>
      <c r="G53" s="13">
        <f t="shared" si="8"/>
        <v>0</v>
      </c>
      <c r="H53" s="12"/>
      <c r="I53" s="12"/>
      <c r="J53" s="13">
        <f t="shared" si="2"/>
        <v>0</v>
      </c>
      <c r="K53" s="13">
        <f t="shared" si="3"/>
        <v>0</v>
      </c>
      <c r="L53" s="13">
        <f t="shared" si="4"/>
        <v>0</v>
      </c>
      <c r="M53" s="13">
        <f t="shared" si="5"/>
        <v>0</v>
      </c>
      <c r="O53" s="27">
        <f t="shared" si="6"/>
        <v>0</v>
      </c>
    </row>
    <row r="54" spans="1:15" ht="20.100000000000001" customHeight="1" x14ac:dyDescent="0.25">
      <c r="A54" s="3" t="s">
        <v>21</v>
      </c>
      <c r="B54" s="12"/>
      <c r="C54" s="12"/>
      <c r="D54" s="12"/>
      <c r="E54" s="12"/>
      <c r="F54" s="13">
        <f t="shared" si="7"/>
        <v>0</v>
      </c>
      <c r="G54" s="13">
        <f t="shared" si="8"/>
        <v>0</v>
      </c>
      <c r="H54" s="12"/>
      <c r="I54" s="12"/>
      <c r="J54" s="13">
        <f t="shared" si="2"/>
        <v>0</v>
      </c>
      <c r="K54" s="13">
        <f t="shared" si="3"/>
        <v>0</v>
      </c>
      <c r="L54" s="13">
        <f t="shared" si="4"/>
        <v>0</v>
      </c>
      <c r="M54" s="13">
        <f t="shared" si="5"/>
        <v>0</v>
      </c>
      <c r="O54" s="27">
        <f t="shared" si="6"/>
        <v>0</v>
      </c>
    </row>
    <row r="55" spans="1:15" ht="20.100000000000001" customHeight="1" x14ac:dyDescent="0.25">
      <c r="A55" s="3" t="s">
        <v>104</v>
      </c>
      <c r="B55" s="12"/>
      <c r="C55" s="12"/>
      <c r="D55" s="12"/>
      <c r="E55" s="12"/>
      <c r="F55" s="13">
        <f t="shared" si="7"/>
        <v>0</v>
      </c>
      <c r="G55" s="13">
        <f t="shared" si="8"/>
        <v>0</v>
      </c>
      <c r="H55" s="12"/>
      <c r="I55" s="12"/>
      <c r="J55" s="13">
        <f t="shared" si="2"/>
        <v>0</v>
      </c>
      <c r="K55" s="13">
        <f t="shared" si="3"/>
        <v>0</v>
      </c>
      <c r="L55" s="13">
        <f t="shared" si="4"/>
        <v>0</v>
      </c>
      <c r="M55" s="13">
        <f t="shared" si="5"/>
        <v>0</v>
      </c>
      <c r="O55" s="1">
        <f t="shared" si="6"/>
        <v>0</v>
      </c>
    </row>
    <row r="56" spans="1:15" ht="20.100000000000001" customHeight="1" x14ac:dyDescent="0.25">
      <c r="A56" s="3" t="s">
        <v>22</v>
      </c>
      <c r="B56" s="12"/>
      <c r="C56" s="12"/>
      <c r="D56" s="12"/>
      <c r="E56" s="12"/>
      <c r="F56" s="13">
        <f t="shared" si="7"/>
        <v>0</v>
      </c>
      <c r="G56" s="13">
        <f t="shared" si="8"/>
        <v>0</v>
      </c>
      <c r="H56" s="12"/>
      <c r="I56" s="12"/>
      <c r="J56" s="13">
        <f t="shared" si="2"/>
        <v>0</v>
      </c>
      <c r="K56" s="13">
        <f t="shared" si="3"/>
        <v>0</v>
      </c>
      <c r="L56" s="13">
        <f t="shared" si="4"/>
        <v>0</v>
      </c>
      <c r="M56" s="13">
        <f t="shared" si="5"/>
        <v>0</v>
      </c>
      <c r="O56" s="1">
        <f t="shared" si="6"/>
        <v>0</v>
      </c>
    </row>
    <row r="57" spans="1:15" ht="20.100000000000001" customHeight="1" x14ac:dyDescent="0.25">
      <c r="A57" s="3" t="s">
        <v>105</v>
      </c>
      <c r="B57" s="12"/>
      <c r="C57" s="12"/>
      <c r="D57" s="12"/>
      <c r="E57" s="12"/>
      <c r="F57" s="13">
        <f t="shared" si="7"/>
        <v>0</v>
      </c>
      <c r="G57" s="13">
        <f t="shared" si="8"/>
        <v>0</v>
      </c>
      <c r="H57" s="12"/>
      <c r="I57" s="12"/>
      <c r="J57" s="13">
        <f t="shared" si="2"/>
        <v>0</v>
      </c>
      <c r="K57" s="13">
        <f t="shared" si="3"/>
        <v>0</v>
      </c>
      <c r="L57" s="13">
        <f t="shared" si="4"/>
        <v>0</v>
      </c>
      <c r="M57" s="13">
        <f t="shared" si="5"/>
        <v>0</v>
      </c>
      <c r="O57" s="1">
        <f t="shared" si="6"/>
        <v>0</v>
      </c>
    </row>
    <row r="58" spans="1:15" ht="20.100000000000001" customHeight="1" x14ac:dyDescent="0.25">
      <c r="A58" s="3" t="s">
        <v>106</v>
      </c>
      <c r="B58" s="12"/>
      <c r="C58" s="12"/>
      <c r="D58" s="12"/>
      <c r="E58" s="12"/>
      <c r="F58" s="13">
        <f t="shared" si="7"/>
        <v>0</v>
      </c>
      <c r="G58" s="13">
        <f t="shared" si="8"/>
        <v>0</v>
      </c>
      <c r="H58" s="12"/>
      <c r="I58" s="12"/>
      <c r="J58" s="13">
        <f t="shared" si="2"/>
        <v>0</v>
      </c>
      <c r="K58" s="13">
        <f t="shared" si="3"/>
        <v>0</v>
      </c>
      <c r="L58" s="13">
        <f t="shared" si="4"/>
        <v>0</v>
      </c>
      <c r="M58" s="13">
        <f t="shared" si="5"/>
        <v>0</v>
      </c>
      <c r="O58" s="1">
        <f t="shared" si="6"/>
        <v>0</v>
      </c>
    </row>
    <row r="59" spans="1:15" ht="20.100000000000001" customHeight="1" x14ac:dyDescent="0.25">
      <c r="A59" s="3" t="s">
        <v>107</v>
      </c>
      <c r="B59" s="12"/>
      <c r="C59" s="12"/>
      <c r="D59" s="12"/>
      <c r="E59" s="12"/>
      <c r="F59" s="13">
        <f t="shared" si="7"/>
        <v>0</v>
      </c>
      <c r="G59" s="13">
        <f t="shared" si="8"/>
        <v>0</v>
      </c>
      <c r="H59" s="12"/>
      <c r="I59" s="12"/>
      <c r="J59" s="13">
        <f t="shared" si="2"/>
        <v>0</v>
      </c>
      <c r="K59" s="13">
        <f t="shared" si="3"/>
        <v>0</v>
      </c>
      <c r="L59" s="13">
        <f t="shared" si="4"/>
        <v>0</v>
      </c>
      <c r="M59" s="13">
        <f t="shared" si="5"/>
        <v>0</v>
      </c>
      <c r="O59" s="1">
        <f t="shared" si="6"/>
        <v>0</v>
      </c>
    </row>
    <row r="60" spans="1:15" ht="20.100000000000001" customHeight="1" x14ac:dyDescent="0.25">
      <c r="A60" s="3" t="s">
        <v>108</v>
      </c>
      <c r="B60" s="12"/>
      <c r="C60" s="12"/>
      <c r="D60" s="12"/>
      <c r="E60" s="12"/>
      <c r="F60" s="13">
        <f t="shared" si="7"/>
        <v>0</v>
      </c>
      <c r="G60" s="13">
        <f t="shared" si="8"/>
        <v>0</v>
      </c>
      <c r="H60" s="12"/>
      <c r="I60" s="12"/>
      <c r="J60" s="13">
        <f t="shared" si="2"/>
        <v>0</v>
      </c>
      <c r="K60" s="13">
        <f t="shared" si="3"/>
        <v>0</v>
      </c>
      <c r="L60" s="13">
        <f t="shared" si="4"/>
        <v>0</v>
      </c>
      <c r="M60" s="13">
        <f t="shared" si="5"/>
        <v>0</v>
      </c>
      <c r="O60" s="1">
        <f t="shared" si="6"/>
        <v>0</v>
      </c>
    </row>
    <row r="61" spans="1:15" ht="20.100000000000001" customHeight="1" x14ac:dyDescent="0.25">
      <c r="A61" s="3" t="s">
        <v>109</v>
      </c>
      <c r="B61" s="12"/>
      <c r="C61" s="12"/>
      <c r="D61" s="12"/>
      <c r="E61" s="12"/>
      <c r="F61" s="13">
        <f t="shared" si="7"/>
        <v>0</v>
      </c>
      <c r="G61" s="13">
        <f t="shared" si="8"/>
        <v>0</v>
      </c>
      <c r="H61" s="12"/>
      <c r="I61" s="12"/>
      <c r="J61" s="13">
        <f t="shared" si="2"/>
        <v>0</v>
      </c>
      <c r="K61" s="13">
        <f t="shared" si="3"/>
        <v>0</v>
      </c>
      <c r="L61" s="13">
        <f t="shared" si="4"/>
        <v>0</v>
      </c>
      <c r="M61" s="13">
        <f t="shared" si="5"/>
        <v>0</v>
      </c>
      <c r="O61" s="1">
        <f t="shared" si="6"/>
        <v>0</v>
      </c>
    </row>
    <row r="62" spans="1:15" ht="20.100000000000001" customHeight="1" x14ac:dyDescent="0.25">
      <c r="A62" s="3" t="s">
        <v>110</v>
      </c>
      <c r="B62" s="12"/>
      <c r="C62" s="12"/>
      <c r="D62" s="12"/>
      <c r="E62" s="12"/>
      <c r="F62" s="13">
        <f t="shared" si="7"/>
        <v>0</v>
      </c>
      <c r="G62" s="13">
        <f t="shared" si="8"/>
        <v>0</v>
      </c>
      <c r="H62" s="12"/>
      <c r="I62" s="12"/>
      <c r="J62" s="13">
        <f t="shared" si="2"/>
        <v>0</v>
      </c>
      <c r="K62" s="13">
        <f t="shared" si="3"/>
        <v>0</v>
      </c>
      <c r="L62" s="13">
        <f t="shared" si="4"/>
        <v>0</v>
      </c>
      <c r="M62" s="13">
        <f t="shared" si="5"/>
        <v>0</v>
      </c>
      <c r="O62" s="1">
        <f t="shared" si="6"/>
        <v>0</v>
      </c>
    </row>
    <row r="63" spans="1:15" ht="20.100000000000001" customHeight="1" x14ac:dyDescent="0.25">
      <c r="A63" s="3" t="s">
        <v>111</v>
      </c>
      <c r="B63" s="12"/>
      <c r="C63" s="12"/>
      <c r="D63" s="12"/>
      <c r="E63" s="12"/>
      <c r="F63" s="13">
        <f t="shared" si="7"/>
        <v>0</v>
      </c>
      <c r="G63" s="13">
        <f t="shared" si="8"/>
        <v>0</v>
      </c>
      <c r="H63" s="12"/>
      <c r="I63" s="12"/>
      <c r="J63" s="13">
        <f t="shared" si="2"/>
        <v>0</v>
      </c>
      <c r="K63" s="13">
        <f t="shared" si="3"/>
        <v>0</v>
      </c>
      <c r="L63" s="13">
        <f t="shared" si="4"/>
        <v>0</v>
      </c>
      <c r="M63" s="13">
        <f t="shared" si="5"/>
        <v>0</v>
      </c>
      <c r="O63" s="1">
        <f t="shared" si="6"/>
        <v>0</v>
      </c>
    </row>
    <row r="64" spans="1:15" ht="20.100000000000001" customHeight="1" x14ac:dyDescent="0.25">
      <c r="A64" s="3" t="s">
        <v>112</v>
      </c>
      <c r="B64" s="12"/>
      <c r="C64" s="12"/>
      <c r="D64" s="12"/>
      <c r="E64" s="12"/>
      <c r="F64" s="13">
        <f t="shared" si="7"/>
        <v>0</v>
      </c>
      <c r="G64" s="13">
        <f t="shared" si="8"/>
        <v>0</v>
      </c>
      <c r="H64" s="12"/>
      <c r="I64" s="12"/>
      <c r="J64" s="13">
        <f t="shared" si="2"/>
        <v>0</v>
      </c>
      <c r="K64" s="13">
        <f t="shared" si="3"/>
        <v>0</v>
      </c>
      <c r="L64" s="13">
        <f t="shared" si="4"/>
        <v>0</v>
      </c>
      <c r="M64" s="13">
        <f t="shared" si="5"/>
        <v>0</v>
      </c>
      <c r="O64" s="1">
        <f t="shared" si="6"/>
        <v>0</v>
      </c>
    </row>
    <row r="65" spans="1:15" ht="20.100000000000001" customHeight="1" x14ac:dyDescent="0.25">
      <c r="A65" s="3" t="s">
        <v>113</v>
      </c>
      <c r="B65" s="12"/>
      <c r="C65" s="12"/>
      <c r="D65" s="12"/>
      <c r="E65" s="12"/>
      <c r="F65" s="13">
        <f t="shared" si="7"/>
        <v>0</v>
      </c>
      <c r="G65" s="13">
        <f t="shared" si="8"/>
        <v>0</v>
      </c>
      <c r="H65" s="12"/>
      <c r="I65" s="12"/>
      <c r="J65" s="13">
        <f t="shared" si="2"/>
        <v>0</v>
      </c>
      <c r="K65" s="13">
        <f t="shared" si="3"/>
        <v>0</v>
      </c>
      <c r="L65" s="13">
        <f t="shared" si="4"/>
        <v>0</v>
      </c>
      <c r="M65" s="13">
        <f t="shared" si="5"/>
        <v>0</v>
      </c>
      <c r="O65" s="1">
        <f t="shared" si="6"/>
        <v>0</v>
      </c>
    </row>
    <row r="66" spans="1:15" ht="20.100000000000001" customHeight="1" x14ac:dyDescent="0.25">
      <c r="A66" s="3" t="s">
        <v>23</v>
      </c>
      <c r="B66" s="12"/>
      <c r="C66" s="12"/>
      <c r="D66" s="12"/>
      <c r="E66" s="12"/>
      <c r="F66" s="13">
        <f t="shared" si="7"/>
        <v>0</v>
      </c>
      <c r="G66" s="13">
        <f t="shared" si="8"/>
        <v>0</v>
      </c>
      <c r="H66" s="12"/>
      <c r="I66" s="12"/>
      <c r="J66" s="13">
        <f t="shared" si="2"/>
        <v>0</v>
      </c>
      <c r="K66" s="13">
        <f t="shared" si="3"/>
        <v>0</v>
      </c>
      <c r="L66" s="13">
        <f t="shared" si="4"/>
        <v>0</v>
      </c>
      <c r="M66" s="13">
        <f t="shared" si="5"/>
        <v>0</v>
      </c>
      <c r="O66" s="27">
        <f t="shared" si="6"/>
        <v>0</v>
      </c>
    </row>
    <row r="67" spans="1:15" ht="20.100000000000001" customHeight="1" x14ac:dyDescent="0.25">
      <c r="A67" s="3" t="s">
        <v>114</v>
      </c>
      <c r="B67" s="12"/>
      <c r="C67" s="12"/>
      <c r="D67" s="12"/>
      <c r="E67" s="12"/>
      <c r="F67" s="13">
        <f t="shared" si="7"/>
        <v>0</v>
      </c>
      <c r="G67" s="13">
        <f t="shared" si="8"/>
        <v>0</v>
      </c>
      <c r="H67" s="12"/>
      <c r="I67" s="12"/>
      <c r="J67" s="13">
        <f t="shared" si="2"/>
        <v>0</v>
      </c>
      <c r="K67" s="13">
        <f t="shared" si="3"/>
        <v>0</v>
      </c>
      <c r="L67" s="13">
        <f t="shared" si="4"/>
        <v>0</v>
      </c>
      <c r="M67" s="13">
        <f t="shared" si="5"/>
        <v>0</v>
      </c>
      <c r="O67" s="1">
        <f t="shared" si="6"/>
        <v>0</v>
      </c>
    </row>
    <row r="68" spans="1:15" ht="20.100000000000001" customHeight="1" x14ac:dyDescent="0.25">
      <c r="A68" s="3" t="s">
        <v>115</v>
      </c>
      <c r="B68" s="12"/>
      <c r="C68" s="12"/>
      <c r="D68" s="12"/>
      <c r="E68" s="12"/>
      <c r="F68" s="13">
        <f t="shared" si="7"/>
        <v>0</v>
      </c>
      <c r="G68" s="13">
        <f t="shared" si="8"/>
        <v>0</v>
      </c>
      <c r="H68" s="12"/>
      <c r="I68" s="12"/>
      <c r="J68" s="13">
        <f t="shared" si="2"/>
        <v>0</v>
      </c>
      <c r="K68" s="13">
        <f t="shared" si="3"/>
        <v>0</v>
      </c>
      <c r="L68" s="13">
        <f t="shared" si="4"/>
        <v>0</v>
      </c>
      <c r="M68" s="13">
        <f t="shared" si="5"/>
        <v>0</v>
      </c>
      <c r="O68" s="1">
        <f t="shared" si="6"/>
        <v>0</v>
      </c>
    </row>
    <row r="69" spans="1:15" ht="20.100000000000001" customHeight="1" x14ac:dyDescent="0.25">
      <c r="A69" s="3" t="s">
        <v>116</v>
      </c>
      <c r="B69" s="12"/>
      <c r="C69" s="12"/>
      <c r="D69" s="12"/>
      <c r="E69" s="12"/>
      <c r="F69" s="13">
        <f t="shared" si="7"/>
        <v>0</v>
      </c>
      <c r="G69" s="13">
        <f t="shared" si="8"/>
        <v>0</v>
      </c>
      <c r="H69" s="12"/>
      <c r="I69" s="12"/>
      <c r="J69" s="13">
        <f t="shared" si="2"/>
        <v>0</v>
      </c>
      <c r="K69" s="13">
        <f t="shared" si="3"/>
        <v>0</v>
      </c>
      <c r="L69" s="13">
        <f t="shared" si="4"/>
        <v>0</v>
      </c>
      <c r="M69" s="13">
        <f t="shared" si="5"/>
        <v>0</v>
      </c>
      <c r="O69" s="1">
        <f t="shared" si="6"/>
        <v>0</v>
      </c>
    </row>
    <row r="70" spans="1:15" ht="20.100000000000001" customHeight="1" x14ac:dyDescent="0.25">
      <c r="A70" s="3" t="s">
        <v>117</v>
      </c>
      <c r="B70" s="12"/>
      <c r="C70" s="12"/>
      <c r="D70" s="12"/>
      <c r="E70" s="12"/>
      <c r="F70" s="13">
        <f t="shared" ref="F70:F101" si="9">IF(ISNA(VLOOKUP($A70,Psn,COLUMNS(Psn),0)),0,VLOOKUP($A70,Psn,COLUMNS(Psn),0))</f>
        <v>0</v>
      </c>
      <c r="G70" s="13">
        <f t="shared" ref="G70:G101" si="10">IF(ISNA(HLOOKUP($A70,Psc,ROWS(Psc),0)),0,HLOOKUP($A70,Psc,ROWS(Psc),0))</f>
        <v>0</v>
      </c>
      <c r="H70" s="12"/>
      <c r="I70" s="12"/>
      <c r="J70" s="13">
        <f t="shared" si="2"/>
        <v>0</v>
      </c>
      <c r="K70" s="13">
        <f t="shared" si="3"/>
        <v>0</v>
      </c>
      <c r="L70" s="13">
        <f t="shared" si="4"/>
        <v>0</v>
      </c>
      <c r="M70" s="13">
        <f t="shared" si="5"/>
        <v>0</v>
      </c>
      <c r="O70" s="1">
        <f t="shared" si="6"/>
        <v>0</v>
      </c>
    </row>
    <row r="71" spans="1:15" ht="20.100000000000001" customHeight="1" x14ac:dyDescent="0.25">
      <c r="A71" s="3" t="s">
        <v>279</v>
      </c>
      <c r="B71" s="12"/>
      <c r="C71" s="12"/>
      <c r="D71" s="12"/>
      <c r="E71" s="12"/>
      <c r="F71" s="13">
        <f t="shared" si="9"/>
        <v>0</v>
      </c>
      <c r="G71" s="13">
        <f t="shared" si="10"/>
        <v>0</v>
      </c>
      <c r="H71" s="12"/>
      <c r="I71" s="12"/>
      <c r="J71" s="13">
        <f t="shared" ref="J71:J134" si="11">SUM(F71,H71)</f>
        <v>0</v>
      </c>
      <c r="K71" s="13">
        <f t="shared" ref="K71:K134" si="12">SUM(G71,I71)</f>
        <v>0</v>
      </c>
      <c r="L71" s="13">
        <f t="shared" ref="L71:L134" si="13">MAX($D71-$E71+$F71-$G71,0)</f>
        <v>0</v>
      </c>
      <c r="M71" s="13">
        <f t="shared" ref="M71:M134" si="14">ABS(MIN($D71-$E71+$F71-$G71,0))</f>
        <v>0</v>
      </c>
      <c r="O71" s="1">
        <f t="shared" ref="O71:O134" si="15">IF(OR(D71&lt;&gt;0,E71&lt;&gt;0,F71&lt;&gt;0,G71&lt;&gt;0,J71&lt;&gt;0,K71&lt;&gt;0,L71&lt;&gt;0,M71&lt;&gt;0),1,0)</f>
        <v>0</v>
      </c>
    </row>
    <row r="72" spans="1:15" ht="20.100000000000001" customHeight="1" x14ac:dyDescent="0.25">
      <c r="A72" s="3" t="s">
        <v>281</v>
      </c>
      <c r="B72" s="12"/>
      <c r="C72" s="12"/>
      <c r="D72" s="12"/>
      <c r="E72" s="12"/>
      <c r="F72" s="13">
        <f t="shared" si="9"/>
        <v>0</v>
      </c>
      <c r="G72" s="13">
        <f t="shared" si="10"/>
        <v>0</v>
      </c>
      <c r="H72" s="12"/>
      <c r="I72" s="12"/>
      <c r="J72" s="13">
        <f t="shared" si="11"/>
        <v>0</v>
      </c>
      <c r="K72" s="13">
        <f t="shared" si="12"/>
        <v>0</v>
      </c>
      <c r="L72" s="13">
        <f t="shared" si="13"/>
        <v>0</v>
      </c>
      <c r="M72" s="13">
        <f t="shared" si="14"/>
        <v>0</v>
      </c>
      <c r="O72" s="1">
        <f t="shared" si="15"/>
        <v>0</v>
      </c>
    </row>
    <row r="73" spans="1:15" ht="20.100000000000001" customHeight="1" x14ac:dyDescent="0.25">
      <c r="A73" s="3" t="s">
        <v>118</v>
      </c>
      <c r="B73" s="12"/>
      <c r="C73" s="12"/>
      <c r="D73" s="12"/>
      <c r="E73" s="12"/>
      <c r="F73" s="13">
        <f t="shared" si="9"/>
        <v>0</v>
      </c>
      <c r="G73" s="13">
        <f t="shared" si="10"/>
        <v>0</v>
      </c>
      <c r="H73" s="12"/>
      <c r="I73" s="12"/>
      <c r="J73" s="13">
        <f t="shared" si="11"/>
        <v>0</v>
      </c>
      <c r="K73" s="13">
        <f t="shared" si="12"/>
        <v>0</v>
      </c>
      <c r="L73" s="13">
        <f t="shared" si="13"/>
        <v>0</v>
      </c>
      <c r="M73" s="13">
        <f t="shared" si="14"/>
        <v>0</v>
      </c>
      <c r="O73" s="1">
        <f t="shared" si="15"/>
        <v>0</v>
      </c>
    </row>
    <row r="74" spans="1:15" ht="20.100000000000001" customHeight="1" x14ac:dyDescent="0.25">
      <c r="A74" s="3" t="s">
        <v>119</v>
      </c>
      <c r="B74" s="12"/>
      <c r="C74" s="12"/>
      <c r="D74" s="12"/>
      <c r="E74" s="12"/>
      <c r="F74" s="13">
        <f t="shared" si="9"/>
        <v>0</v>
      </c>
      <c r="G74" s="13">
        <f t="shared" si="10"/>
        <v>0</v>
      </c>
      <c r="H74" s="12"/>
      <c r="I74" s="12"/>
      <c r="J74" s="13">
        <f t="shared" si="11"/>
        <v>0</v>
      </c>
      <c r="K74" s="13">
        <f t="shared" si="12"/>
        <v>0</v>
      </c>
      <c r="L74" s="13">
        <f t="shared" si="13"/>
        <v>0</v>
      </c>
      <c r="M74" s="13">
        <f t="shared" si="14"/>
        <v>0</v>
      </c>
      <c r="O74" s="1">
        <f t="shared" si="15"/>
        <v>0</v>
      </c>
    </row>
    <row r="75" spans="1:15" ht="20.100000000000001" customHeight="1" x14ac:dyDescent="0.25">
      <c r="A75" s="3" t="s">
        <v>120</v>
      </c>
      <c r="B75" s="12"/>
      <c r="C75" s="12"/>
      <c r="D75" s="12"/>
      <c r="E75" s="12"/>
      <c r="F75" s="13">
        <f t="shared" si="9"/>
        <v>0</v>
      </c>
      <c r="G75" s="13">
        <f t="shared" si="10"/>
        <v>0</v>
      </c>
      <c r="H75" s="12"/>
      <c r="I75" s="12"/>
      <c r="J75" s="13">
        <f t="shared" si="11"/>
        <v>0</v>
      </c>
      <c r="K75" s="13">
        <f t="shared" si="12"/>
        <v>0</v>
      </c>
      <c r="L75" s="13">
        <f t="shared" si="13"/>
        <v>0</v>
      </c>
      <c r="M75" s="13">
        <f t="shared" si="14"/>
        <v>0</v>
      </c>
      <c r="O75" s="1">
        <f t="shared" si="15"/>
        <v>0</v>
      </c>
    </row>
    <row r="76" spans="1:15" ht="20.100000000000001" customHeight="1" x14ac:dyDescent="0.25">
      <c r="A76" s="3" t="s">
        <v>121</v>
      </c>
      <c r="B76" s="12"/>
      <c r="C76" s="12"/>
      <c r="D76" s="12"/>
      <c r="E76" s="12"/>
      <c r="F76" s="13">
        <f t="shared" si="9"/>
        <v>0</v>
      </c>
      <c r="G76" s="13">
        <f t="shared" si="10"/>
        <v>0</v>
      </c>
      <c r="H76" s="12"/>
      <c r="I76" s="12"/>
      <c r="J76" s="13">
        <f t="shared" si="11"/>
        <v>0</v>
      </c>
      <c r="K76" s="13">
        <f t="shared" si="12"/>
        <v>0</v>
      </c>
      <c r="L76" s="13">
        <f t="shared" si="13"/>
        <v>0</v>
      </c>
      <c r="M76" s="13">
        <f t="shared" si="14"/>
        <v>0</v>
      </c>
      <c r="O76" s="1">
        <f t="shared" si="15"/>
        <v>0</v>
      </c>
    </row>
    <row r="77" spans="1:15" ht="20.100000000000001" customHeight="1" x14ac:dyDescent="0.25">
      <c r="A77" s="3" t="s">
        <v>122</v>
      </c>
      <c r="B77" s="12"/>
      <c r="C77" s="12"/>
      <c r="D77" s="12"/>
      <c r="E77" s="12"/>
      <c r="F77" s="13">
        <f t="shared" si="9"/>
        <v>0</v>
      </c>
      <c r="G77" s="13">
        <f t="shared" si="10"/>
        <v>0</v>
      </c>
      <c r="H77" s="12"/>
      <c r="I77" s="12"/>
      <c r="J77" s="13">
        <f t="shared" si="11"/>
        <v>0</v>
      </c>
      <c r="K77" s="13">
        <f t="shared" si="12"/>
        <v>0</v>
      </c>
      <c r="L77" s="13">
        <f t="shared" si="13"/>
        <v>0</v>
      </c>
      <c r="M77" s="13">
        <f t="shared" si="14"/>
        <v>0</v>
      </c>
      <c r="O77" s="1">
        <f t="shared" si="15"/>
        <v>0</v>
      </c>
    </row>
    <row r="78" spans="1:15" ht="20.100000000000001" customHeight="1" x14ac:dyDescent="0.25">
      <c r="A78" s="3" t="s">
        <v>123</v>
      </c>
      <c r="B78" s="12"/>
      <c r="C78" s="12"/>
      <c r="D78" s="12"/>
      <c r="E78" s="12"/>
      <c r="F78" s="13">
        <f t="shared" si="9"/>
        <v>0</v>
      </c>
      <c r="G78" s="13">
        <f t="shared" si="10"/>
        <v>0</v>
      </c>
      <c r="H78" s="12"/>
      <c r="I78" s="12"/>
      <c r="J78" s="13">
        <f t="shared" si="11"/>
        <v>0</v>
      </c>
      <c r="K78" s="13">
        <f t="shared" si="12"/>
        <v>0</v>
      </c>
      <c r="L78" s="13">
        <f t="shared" si="13"/>
        <v>0</v>
      </c>
      <c r="M78" s="13">
        <f t="shared" si="14"/>
        <v>0</v>
      </c>
      <c r="O78" s="1">
        <f t="shared" si="15"/>
        <v>0</v>
      </c>
    </row>
    <row r="79" spans="1:15" ht="20.100000000000001" customHeight="1" x14ac:dyDescent="0.25">
      <c r="A79" s="3" t="s">
        <v>124</v>
      </c>
      <c r="B79" s="12"/>
      <c r="C79" s="12"/>
      <c r="D79" s="12"/>
      <c r="E79" s="12"/>
      <c r="F79" s="13">
        <f t="shared" si="9"/>
        <v>0</v>
      </c>
      <c r="G79" s="13">
        <f t="shared" si="10"/>
        <v>0</v>
      </c>
      <c r="H79" s="12"/>
      <c r="I79" s="12"/>
      <c r="J79" s="13">
        <f t="shared" si="11"/>
        <v>0</v>
      </c>
      <c r="K79" s="13">
        <f t="shared" si="12"/>
        <v>0</v>
      </c>
      <c r="L79" s="13">
        <f t="shared" si="13"/>
        <v>0</v>
      </c>
      <c r="M79" s="13">
        <f t="shared" si="14"/>
        <v>0</v>
      </c>
      <c r="O79" s="1">
        <f t="shared" si="15"/>
        <v>0</v>
      </c>
    </row>
    <row r="80" spans="1:15" ht="20.100000000000001" customHeight="1" x14ac:dyDescent="0.25">
      <c r="A80" s="3" t="s">
        <v>125</v>
      </c>
      <c r="B80" s="12"/>
      <c r="C80" s="12"/>
      <c r="D80" s="12"/>
      <c r="E80" s="12"/>
      <c r="F80" s="13">
        <f t="shared" si="9"/>
        <v>0</v>
      </c>
      <c r="G80" s="13">
        <f t="shared" si="10"/>
        <v>0</v>
      </c>
      <c r="H80" s="12"/>
      <c r="I80" s="12"/>
      <c r="J80" s="13">
        <f t="shared" si="11"/>
        <v>0</v>
      </c>
      <c r="K80" s="13">
        <f t="shared" si="12"/>
        <v>0</v>
      </c>
      <c r="L80" s="13">
        <f t="shared" si="13"/>
        <v>0</v>
      </c>
      <c r="M80" s="13">
        <f t="shared" si="14"/>
        <v>0</v>
      </c>
      <c r="O80" s="1">
        <f t="shared" si="15"/>
        <v>0</v>
      </c>
    </row>
    <row r="81" spans="1:15" ht="20.100000000000001" customHeight="1" x14ac:dyDescent="0.25">
      <c r="A81" s="3" t="s">
        <v>126</v>
      </c>
      <c r="B81" s="12"/>
      <c r="C81" s="12"/>
      <c r="D81" s="12"/>
      <c r="E81" s="12"/>
      <c r="F81" s="13">
        <f t="shared" si="9"/>
        <v>0</v>
      </c>
      <c r="G81" s="13">
        <f t="shared" si="10"/>
        <v>0</v>
      </c>
      <c r="H81" s="12"/>
      <c r="I81" s="12"/>
      <c r="J81" s="13">
        <f t="shared" si="11"/>
        <v>0</v>
      </c>
      <c r="K81" s="13">
        <f t="shared" si="12"/>
        <v>0</v>
      </c>
      <c r="L81" s="13">
        <f t="shared" si="13"/>
        <v>0</v>
      </c>
      <c r="M81" s="13">
        <f t="shared" si="14"/>
        <v>0</v>
      </c>
      <c r="O81" s="1">
        <f t="shared" si="15"/>
        <v>0</v>
      </c>
    </row>
    <row r="82" spans="1:15" ht="20.100000000000001" customHeight="1" x14ac:dyDescent="0.25">
      <c r="A82" s="3" t="s">
        <v>301</v>
      </c>
      <c r="B82" s="12"/>
      <c r="C82" s="12"/>
      <c r="D82" s="12"/>
      <c r="E82" s="12"/>
      <c r="F82" s="13">
        <f t="shared" si="9"/>
        <v>0</v>
      </c>
      <c r="G82" s="13">
        <f t="shared" si="10"/>
        <v>0</v>
      </c>
      <c r="H82" s="12"/>
      <c r="I82" s="12"/>
      <c r="J82" s="13">
        <f t="shared" si="11"/>
        <v>0</v>
      </c>
      <c r="K82" s="13">
        <f t="shared" si="12"/>
        <v>0</v>
      </c>
      <c r="L82" s="13">
        <f t="shared" si="13"/>
        <v>0</v>
      </c>
      <c r="M82" s="13">
        <f t="shared" si="14"/>
        <v>0</v>
      </c>
      <c r="O82" s="1">
        <f t="shared" si="15"/>
        <v>0</v>
      </c>
    </row>
    <row r="83" spans="1:15" ht="20.100000000000001" customHeight="1" x14ac:dyDescent="0.25">
      <c r="A83" s="3" t="s">
        <v>127</v>
      </c>
      <c r="B83" s="12"/>
      <c r="C83" s="12"/>
      <c r="D83" s="12"/>
      <c r="E83" s="12"/>
      <c r="F83" s="13">
        <f t="shared" si="9"/>
        <v>0</v>
      </c>
      <c r="G83" s="13">
        <f t="shared" si="10"/>
        <v>0</v>
      </c>
      <c r="H83" s="12"/>
      <c r="I83" s="12"/>
      <c r="J83" s="13">
        <f t="shared" si="11"/>
        <v>0</v>
      </c>
      <c r="K83" s="13">
        <f t="shared" si="12"/>
        <v>0</v>
      </c>
      <c r="L83" s="13">
        <f t="shared" si="13"/>
        <v>0</v>
      </c>
      <c r="M83" s="13">
        <f t="shared" si="14"/>
        <v>0</v>
      </c>
      <c r="O83" s="1">
        <f t="shared" si="15"/>
        <v>0</v>
      </c>
    </row>
    <row r="84" spans="1:15" ht="20.100000000000001" customHeight="1" x14ac:dyDescent="0.25">
      <c r="A84" s="3" t="s">
        <v>128</v>
      </c>
      <c r="B84" s="12"/>
      <c r="C84" s="12"/>
      <c r="D84" s="12"/>
      <c r="E84" s="12"/>
      <c r="F84" s="13">
        <f t="shared" si="9"/>
        <v>0</v>
      </c>
      <c r="G84" s="13">
        <f t="shared" si="10"/>
        <v>0</v>
      </c>
      <c r="H84" s="12"/>
      <c r="I84" s="12"/>
      <c r="J84" s="13">
        <f t="shared" si="11"/>
        <v>0</v>
      </c>
      <c r="K84" s="13">
        <f t="shared" si="12"/>
        <v>0</v>
      </c>
      <c r="L84" s="13">
        <f t="shared" si="13"/>
        <v>0</v>
      </c>
      <c r="M84" s="13">
        <f t="shared" si="14"/>
        <v>0</v>
      </c>
      <c r="O84" s="1">
        <f t="shared" si="15"/>
        <v>0</v>
      </c>
    </row>
    <row r="85" spans="1:15" ht="20.100000000000001" customHeight="1" x14ac:dyDescent="0.25">
      <c r="A85" s="3" t="s">
        <v>360</v>
      </c>
      <c r="B85" s="12"/>
      <c r="C85" s="12"/>
      <c r="D85" s="12"/>
      <c r="E85" s="12"/>
      <c r="F85" s="13">
        <f t="shared" si="9"/>
        <v>0</v>
      </c>
      <c r="G85" s="13">
        <f t="shared" si="10"/>
        <v>0</v>
      </c>
      <c r="H85" s="12"/>
      <c r="I85" s="12"/>
      <c r="J85" s="13">
        <f t="shared" si="11"/>
        <v>0</v>
      </c>
      <c r="K85" s="13">
        <f t="shared" si="12"/>
        <v>0</v>
      </c>
      <c r="L85" s="13">
        <f t="shared" si="13"/>
        <v>0</v>
      </c>
      <c r="M85" s="13">
        <f t="shared" si="14"/>
        <v>0</v>
      </c>
      <c r="O85" s="27">
        <f t="shared" si="15"/>
        <v>0</v>
      </c>
    </row>
    <row r="86" spans="1:15" ht="20.100000000000001" customHeight="1" x14ac:dyDescent="0.25">
      <c r="A86" s="3" t="s">
        <v>24</v>
      </c>
      <c r="B86" s="12"/>
      <c r="C86" s="12"/>
      <c r="D86" s="12"/>
      <c r="E86" s="12"/>
      <c r="F86" s="13">
        <f t="shared" si="9"/>
        <v>0</v>
      </c>
      <c r="G86" s="13">
        <f t="shared" si="10"/>
        <v>0</v>
      </c>
      <c r="H86" s="12"/>
      <c r="I86" s="12"/>
      <c r="J86" s="13">
        <f t="shared" si="11"/>
        <v>0</v>
      </c>
      <c r="K86" s="13">
        <f t="shared" si="12"/>
        <v>0</v>
      </c>
      <c r="L86" s="13">
        <f t="shared" si="13"/>
        <v>0</v>
      </c>
      <c r="M86" s="13">
        <f t="shared" si="14"/>
        <v>0</v>
      </c>
      <c r="O86" s="27">
        <f t="shared" si="15"/>
        <v>0</v>
      </c>
    </row>
    <row r="87" spans="1:15" ht="20.100000000000001" customHeight="1" x14ac:dyDescent="0.25">
      <c r="A87" s="3" t="s">
        <v>129</v>
      </c>
      <c r="B87" s="12"/>
      <c r="C87" s="12"/>
      <c r="D87" s="12"/>
      <c r="E87" s="12"/>
      <c r="F87" s="13">
        <f t="shared" si="9"/>
        <v>0</v>
      </c>
      <c r="G87" s="13">
        <f t="shared" si="10"/>
        <v>0</v>
      </c>
      <c r="H87" s="12"/>
      <c r="I87" s="12"/>
      <c r="J87" s="13">
        <f t="shared" si="11"/>
        <v>0</v>
      </c>
      <c r="K87" s="13">
        <f t="shared" si="12"/>
        <v>0</v>
      </c>
      <c r="L87" s="13">
        <f t="shared" si="13"/>
        <v>0</v>
      </c>
      <c r="M87" s="13">
        <f t="shared" si="14"/>
        <v>0</v>
      </c>
      <c r="O87" s="1">
        <f t="shared" si="15"/>
        <v>0</v>
      </c>
    </row>
    <row r="88" spans="1:15" ht="20.100000000000001" customHeight="1" x14ac:dyDescent="0.25">
      <c r="A88" s="3" t="s">
        <v>130</v>
      </c>
      <c r="B88" s="12"/>
      <c r="C88" s="12"/>
      <c r="D88" s="12"/>
      <c r="E88" s="12"/>
      <c r="F88" s="13">
        <f t="shared" si="9"/>
        <v>0</v>
      </c>
      <c r="G88" s="13">
        <f t="shared" si="10"/>
        <v>0</v>
      </c>
      <c r="H88" s="12"/>
      <c r="I88" s="12"/>
      <c r="J88" s="13">
        <f t="shared" si="11"/>
        <v>0</v>
      </c>
      <c r="K88" s="13">
        <f t="shared" si="12"/>
        <v>0</v>
      </c>
      <c r="L88" s="13">
        <f t="shared" si="13"/>
        <v>0</v>
      </c>
      <c r="M88" s="13">
        <f t="shared" si="14"/>
        <v>0</v>
      </c>
      <c r="O88" s="1">
        <f t="shared" si="15"/>
        <v>0</v>
      </c>
    </row>
    <row r="89" spans="1:15" ht="20.100000000000001" customHeight="1" x14ac:dyDescent="0.25">
      <c r="A89" s="3" t="s">
        <v>131</v>
      </c>
      <c r="B89" s="12"/>
      <c r="C89" s="12"/>
      <c r="D89" s="12"/>
      <c r="E89" s="12"/>
      <c r="F89" s="13">
        <f t="shared" si="9"/>
        <v>0</v>
      </c>
      <c r="G89" s="13">
        <f t="shared" si="10"/>
        <v>0</v>
      </c>
      <c r="H89" s="12"/>
      <c r="I89" s="12"/>
      <c r="J89" s="13">
        <f t="shared" si="11"/>
        <v>0</v>
      </c>
      <c r="K89" s="13">
        <f t="shared" si="12"/>
        <v>0</v>
      </c>
      <c r="L89" s="13">
        <f t="shared" si="13"/>
        <v>0</v>
      </c>
      <c r="M89" s="13">
        <f t="shared" si="14"/>
        <v>0</v>
      </c>
      <c r="O89" s="1">
        <f t="shared" si="15"/>
        <v>0</v>
      </c>
    </row>
    <row r="90" spans="1:15" ht="20.100000000000001" customHeight="1" x14ac:dyDescent="0.25">
      <c r="A90" s="3" t="s">
        <v>132</v>
      </c>
      <c r="B90" s="12"/>
      <c r="C90" s="12"/>
      <c r="D90" s="12"/>
      <c r="E90" s="12"/>
      <c r="F90" s="13">
        <f t="shared" si="9"/>
        <v>0</v>
      </c>
      <c r="G90" s="13">
        <f t="shared" si="10"/>
        <v>0</v>
      </c>
      <c r="H90" s="12"/>
      <c r="I90" s="12"/>
      <c r="J90" s="13">
        <f t="shared" si="11"/>
        <v>0</v>
      </c>
      <c r="K90" s="13">
        <f t="shared" si="12"/>
        <v>0</v>
      </c>
      <c r="L90" s="13">
        <f t="shared" si="13"/>
        <v>0</v>
      </c>
      <c r="M90" s="13">
        <f t="shared" si="14"/>
        <v>0</v>
      </c>
      <c r="O90" s="1">
        <f t="shared" si="15"/>
        <v>0</v>
      </c>
    </row>
    <row r="91" spans="1:15" ht="20.100000000000001" customHeight="1" x14ac:dyDescent="0.25">
      <c r="A91" s="3" t="s">
        <v>25</v>
      </c>
      <c r="B91" s="12"/>
      <c r="C91" s="12"/>
      <c r="D91" s="12"/>
      <c r="E91" s="12"/>
      <c r="F91" s="13">
        <f t="shared" si="9"/>
        <v>0</v>
      </c>
      <c r="G91" s="13">
        <f t="shared" si="10"/>
        <v>0</v>
      </c>
      <c r="H91" s="12"/>
      <c r="I91" s="12"/>
      <c r="J91" s="13">
        <f t="shared" si="11"/>
        <v>0</v>
      </c>
      <c r="K91" s="13">
        <f t="shared" si="12"/>
        <v>0</v>
      </c>
      <c r="L91" s="13">
        <f t="shared" si="13"/>
        <v>0</v>
      </c>
      <c r="M91" s="13">
        <f t="shared" si="14"/>
        <v>0</v>
      </c>
      <c r="O91" s="1">
        <f t="shared" si="15"/>
        <v>0</v>
      </c>
    </row>
    <row r="92" spans="1:15" ht="20.100000000000001" customHeight="1" x14ac:dyDescent="0.25">
      <c r="A92" s="3" t="s">
        <v>26</v>
      </c>
      <c r="B92" s="12"/>
      <c r="C92" s="12"/>
      <c r="D92" s="12"/>
      <c r="E92" s="12"/>
      <c r="F92" s="13">
        <f t="shared" si="9"/>
        <v>0</v>
      </c>
      <c r="G92" s="13">
        <f t="shared" si="10"/>
        <v>0</v>
      </c>
      <c r="H92" s="12"/>
      <c r="I92" s="12"/>
      <c r="J92" s="13">
        <f t="shared" si="11"/>
        <v>0</v>
      </c>
      <c r="K92" s="13">
        <f t="shared" si="12"/>
        <v>0</v>
      </c>
      <c r="L92" s="13">
        <f t="shared" si="13"/>
        <v>0</v>
      </c>
      <c r="M92" s="13">
        <f t="shared" si="14"/>
        <v>0</v>
      </c>
      <c r="O92" s="1">
        <f t="shared" si="15"/>
        <v>0</v>
      </c>
    </row>
    <row r="93" spans="1:15" ht="20.100000000000001" customHeight="1" x14ac:dyDescent="0.25">
      <c r="A93" s="3" t="s">
        <v>27</v>
      </c>
      <c r="B93" s="12"/>
      <c r="C93" s="12"/>
      <c r="D93" s="12"/>
      <c r="E93" s="12"/>
      <c r="F93" s="13">
        <f t="shared" si="9"/>
        <v>0</v>
      </c>
      <c r="G93" s="13">
        <f t="shared" si="10"/>
        <v>0</v>
      </c>
      <c r="H93" s="12"/>
      <c r="I93" s="12"/>
      <c r="J93" s="13">
        <f t="shared" si="11"/>
        <v>0</v>
      </c>
      <c r="K93" s="13">
        <f t="shared" si="12"/>
        <v>0</v>
      </c>
      <c r="L93" s="13">
        <f t="shared" si="13"/>
        <v>0</v>
      </c>
      <c r="M93" s="13">
        <f t="shared" si="14"/>
        <v>0</v>
      </c>
      <c r="O93" s="1">
        <f t="shared" si="15"/>
        <v>0</v>
      </c>
    </row>
    <row r="94" spans="1:15" ht="20.100000000000001" customHeight="1" x14ac:dyDescent="0.25">
      <c r="A94" s="3" t="s">
        <v>28</v>
      </c>
      <c r="B94" s="12"/>
      <c r="C94" s="12"/>
      <c r="D94" s="12"/>
      <c r="E94" s="12"/>
      <c r="F94" s="13">
        <f t="shared" si="9"/>
        <v>0</v>
      </c>
      <c r="G94" s="13">
        <f t="shared" si="10"/>
        <v>0</v>
      </c>
      <c r="H94" s="12"/>
      <c r="I94" s="12"/>
      <c r="J94" s="13">
        <f t="shared" si="11"/>
        <v>0</v>
      </c>
      <c r="K94" s="13">
        <f t="shared" si="12"/>
        <v>0</v>
      </c>
      <c r="L94" s="13">
        <f t="shared" si="13"/>
        <v>0</v>
      </c>
      <c r="M94" s="13">
        <f t="shared" si="14"/>
        <v>0</v>
      </c>
      <c r="O94" s="1">
        <f t="shared" si="15"/>
        <v>0</v>
      </c>
    </row>
    <row r="95" spans="1:15" ht="20.100000000000001" customHeight="1" x14ac:dyDescent="0.25">
      <c r="A95" s="3" t="s">
        <v>133</v>
      </c>
      <c r="B95" s="12"/>
      <c r="C95" s="12"/>
      <c r="D95" s="12"/>
      <c r="E95" s="12"/>
      <c r="F95" s="13">
        <f t="shared" si="9"/>
        <v>0</v>
      </c>
      <c r="G95" s="13">
        <f t="shared" si="10"/>
        <v>0</v>
      </c>
      <c r="H95" s="12"/>
      <c r="I95" s="12"/>
      <c r="J95" s="13">
        <f t="shared" si="11"/>
        <v>0</v>
      </c>
      <c r="K95" s="13">
        <f t="shared" si="12"/>
        <v>0</v>
      </c>
      <c r="L95" s="13">
        <f t="shared" si="13"/>
        <v>0</v>
      </c>
      <c r="M95" s="13">
        <f t="shared" si="14"/>
        <v>0</v>
      </c>
      <c r="O95" s="1">
        <f t="shared" si="15"/>
        <v>0</v>
      </c>
    </row>
    <row r="96" spans="1:15" ht="20.100000000000001" customHeight="1" x14ac:dyDescent="0.25">
      <c r="A96" s="3" t="s">
        <v>134</v>
      </c>
      <c r="B96" s="12"/>
      <c r="C96" s="12"/>
      <c r="D96" s="12"/>
      <c r="E96" s="12"/>
      <c r="F96" s="13">
        <f t="shared" si="9"/>
        <v>0</v>
      </c>
      <c r="G96" s="13">
        <f t="shared" si="10"/>
        <v>0</v>
      </c>
      <c r="H96" s="12"/>
      <c r="I96" s="12"/>
      <c r="J96" s="13">
        <f t="shared" si="11"/>
        <v>0</v>
      </c>
      <c r="K96" s="13">
        <f t="shared" si="12"/>
        <v>0</v>
      </c>
      <c r="L96" s="13">
        <f t="shared" si="13"/>
        <v>0</v>
      </c>
      <c r="M96" s="13">
        <f t="shared" si="14"/>
        <v>0</v>
      </c>
      <c r="O96" s="1">
        <f t="shared" si="15"/>
        <v>0</v>
      </c>
    </row>
    <row r="97" spans="1:223" ht="20.100000000000001" customHeight="1" x14ac:dyDescent="0.25">
      <c r="A97" s="3" t="s">
        <v>135</v>
      </c>
      <c r="B97" s="12"/>
      <c r="C97" s="12"/>
      <c r="D97" s="12"/>
      <c r="E97" s="12"/>
      <c r="F97" s="13">
        <f t="shared" si="9"/>
        <v>0</v>
      </c>
      <c r="G97" s="13">
        <f t="shared" si="10"/>
        <v>0</v>
      </c>
      <c r="H97" s="12"/>
      <c r="I97" s="12"/>
      <c r="J97" s="13">
        <f t="shared" si="11"/>
        <v>0</v>
      </c>
      <c r="K97" s="13">
        <f t="shared" si="12"/>
        <v>0</v>
      </c>
      <c r="L97" s="13">
        <f t="shared" si="13"/>
        <v>0</v>
      </c>
      <c r="M97" s="13">
        <f t="shared" si="14"/>
        <v>0</v>
      </c>
      <c r="O97" s="1">
        <f t="shared" si="15"/>
        <v>0</v>
      </c>
    </row>
    <row r="98" spans="1:223" ht="20.100000000000001" customHeight="1" x14ac:dyDescent="0.25">
      <c r="A98" s="3" t="s">
        <v>29</v>
      </c>
      <c r="B98" s="12"/>
      <c r="C98" s="12"/>
      <c r="D98" s="12"/>
      <c r="E98" s="12"/>
      <c r="F98" s="13">
        <f t="shared" si="9"/>
        <v>0</v>
      </c>
      <c r="G98" s="13">
        <f t="shared" si="10"/>
        <v>0</v>
      </c>
      <c r="H98" s="12"/>
      <c r="I98" s="12"/>
      <c r="J98" s="13">
        <f t="shared" si="11"/>
        <v>0</v>
      </c>
      <c r="K98" s="13">
        <f t="shared" si="12"/>
        <v>0</v>
      </c>
      <c r="L98" s="13">
        <f t="shared" si="13"/>
        <v>0</v>
      </c>
      <c r="M98" s="13">
        <f t="shared" si="14"/>
        <v>0</v>
      </c>
      <c r="O98" s="27">
        <f t="shared" si="15"/>
        <v>0</v>
      </c>
    </row>
    <row r="99" spans="1:223" ht="20.100000000000001" customHeight="1" x14ac:dyDescent="0.25">
      <c r="A99" s="3" t="s">
        <v>30</v>
      </c>
      <c r="B99" s="12"/>
      <c r="C99" s="12"/>
      <c r="D99" s="12"/>
      <c r="E99" s="12"/>
      <c r="F99" s="13">
        <f t="shared" si="9"/>
        <v>0</v>
      </c>
      <c r="G99" s="13">
        <f t="shared" si="10"/>
        <v>0</v>
      </c>
      <c r="H99" s="12"/>
      <c r="I99" s="12"/>
      <c r="J99" s="13">
        <f t="shared" si="11"/>
        <v>0</v>
      </c>
      <c r="K99" s="13">
        <f t="shared" si="12"/>
        <v>0</v>
      </c>
      <c r="L99" s="13">
        <f t="shared" si="13"/>
        <v>0</v>
      </c>
      <c r="M99" s="13">
        <f t="shared" si="14"/>
        <v>0</v>
      </c>
      <c r="O99" s="1">
        <f t="shared" si="15"/>
        <v>0</v>
      </c>
    </row>
    <row r="100" spans="1:223" ht="20.100000000000001" customHeight="1" x14ac:dyDescent="0.25">
      <c r="A100" s="3" t="s">
        <v>368</v>
      </c>
      <c r="B100" s="12"/>
      <c r="C100" s="12"/>
      <c r="D100" s="12"/>
      <c r="E100" s="12"/>
      <c r="F100" s="13">
        <f t="shared" si="9"/>
        <v>0</v>
      </c>
      <c r="G100" s="13">
        <f t="shared" si="10"/>
        <v>0</v>
      </c>
      <c r="H100" s="12"/>
      <c r="I100" s="12"/>
      <c r="J100" s="13">
        <f t="shared" si="11"/>
        <v>0</v>
      </c>
      <c r="K100" s="13">
        <f t="shared" si="12"/>
        <v>0</v>
      </c>
      <c r="L100" s="13">
        <f t="shared" si="13"/>
        <v>0</v>
      </c>
      <c r="M100" s="13">
        <f t="shared" si="14"/>
        <v>0</v>
      </c>
      <c r="N100" s="14"/>
      <c r="O100" s="1">
        <f t="shared" si="15"/>
        <v>0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</row>
    <row r="101" spans="1:223" s="9" customFormat="1" ht="20.100000000000001" customHeight="1" x14ac:dyDescent="0.25">
      <c r="A101" s="3" t="s">
        <v>136</v>
      </c>
      <c r="B101" s="12"/>
      <c r="C101" s="12"/>
      <c r="D101" s="12"/>
      <c r="E101" s="12"/>
      <c r="F101" s="13">
        <f t="shared" si="9"/>
        <v>0</v>
      </c>
      <c r="G101" s="13">
        <f t="shared" si="10"/>
        <v>0</v>
      </c>
      <c r="H101" s="12"/>
      <c r="I101" s="12"/>
      <c r="J101" s="13">
        <f t="shared" si="11"/>
        <v>0</v>
      </c>
      <c r="K101" s="13">
        <f t="shared" si="12"/>
        <v>0</v>
      </c>
      <c r="L101" s="13">
        <f t="shared" si="13"/>
        <v>0</v>
      </c>
      <c r="M101" s="13">
        <f t="shared" si="14"/>
        <v>0</v>
      </c>
      <c r="O101" s="1">
        <f t="shared" si="15"/>
        <v>0</v>
      </c>
    </row>
    <row r="102" spans="1:223" s="15" customFormat="1" ht="20.100000000000001" customHeight="1" x14ac:dyDescent="0.25">
      <c r="A102" s="3" t="s">
        <v>137</v>
      </c>
      <c r="B102" s="12"/>
      <c r="C102" s="12"/>
      <c r="D102" s="12"/>
      <c r="E102" s="12"/>
      <c r="F102" s="13">
        <f t="shared" ref="F102:F133" si="16">IF(ISNA(VLOOKUP($A102,Psn,COLUMNS(Psn),0)),0,VLOOKUP($A102,Psn,COLUMNS(Psn),0))</f>
        <v>0</v>
      </c>
      <c r="G102" s="13">
        <f t="shared" ref="G102:G133" si="17">IF(ISNA(HLOOKUP($A102,Psc,ROWS(Psc),0)),0,HLOOKUP($A102,Psc,ROWS(Psc),0))</f>
        <v>0</v>
      </c>
      <c r="H102" s="12"/>
      <c r="I102" s="12"/>
      <c r="J102" s="13">
        <f t="shared" si="11"/>
        <v>0</v>
      </c>
      <c r="K102" s="13">
        <f t="shared" si="12"/>
        <v>0</v>
      </c>
      <c r="L102" s="13">
        <f t="shared" si="13"/>
        <v>0</v>
      </c>
      <c r="M102" s="13">
        <f t="shared" si="14"/>
        <v>0</v>
      </c>
      <c r="N102" s="9"/>
      <c r="O102" s="1">
        <f t="shared" si="15"/>
        <v>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</row>
    <row r="103" spans="1:223" s="16" customFormat="1" ht="20.100000000000001" customHeight="1" x14ac:dyDescent="0.25">
      <c r="A103" s="3" t="s">
        <v>138</v>
      </c>
      <c r="B103" s="12"/>
      <c r="C103" s="12"/>
      <c r="D103" s="12"/>
      <c r="E103" s="12"/>
      <c r="F103" s="13">
        <f t="shared" si="16"/>
        <v>0</v>
      </c>
      <c r="G103" s="13">
        <f t="shared" si="17"/>
        <v>0</v>
      </c>
      <c r="H103" s="12"/>
      <c r="I103" s="12"/>
      <c r="J103" s="13">
        <f t="shared" si="11"/>
        <v>0</v>
      </c>
      <c r="K103" s="13">
        <f t="shared" si="12"/>
        <v>0</v>
      </c>
      <c r="L103" s="13">
        <f t="shared" si="13"/>
        <v>0</v>
      </c>
      <c r="M103" s="13">
        <f t="shared" si="14"/>
        <v>0</v>
      </c>
      <c r="O103" s="1">
        <f t="shared" si="15"/>
        <v>0</v>
      </c>
    </row>
    <row r="104" spans="1:223" s="16" customFormat="1" ht="20.100000000000001" customHeight="1" x14ac:dyDescent="0.25">
      <c r="A104" s="3" t="s">
        <v>31</v>
      </c>
      <c r="B104" s="12"/>
      <c r="C104" s="12"/>
      <c r="D104" s="12"/>
      <c r="E104" s="12"/>
      <c r="F104" s="13">
        <f t="shared" si="16"/>
        <v>0</v>
      </c>
      <c r="G104" s="13">
        <f t="shared" si="17"/>
        <v>0</v>
      </c>
      <c r="H104" s="12"/>
      <c r="I104" s="12"/>
      <c r="J104" s="13">
        <f t="shared" si="11"/>
        <v>0</v>
      </c>
      <c r="K104" s="13">
        <f t="shared" si="12"/>
        <v>0</v>
      </c>
      <c r="L104" s="13">
        <f t="shared" si="13"/>
        <v>0</v>
      </c>
      <c r="M104" s="13">
        <f t="shared" si="14"/>
        <v>0</v>
      </c>
      <c r="O104" s="27">
        <f t="shared" si="15"/>
        <v>0</v>
      </c>
    </row>
    <row r="105" spans="1:223" s="9" customFormat="1" ht="20.100000000000001" customHeight="1" x14ac:dyDescent="0.25">
      <c r="A105" s="3" t="s">
        <v>371</v>
      </c>
      <c r="B105" s="12"/>
      <c r="C105" s="12"/>
      <c r="D105" s="12"/>
      <c r="E105" s="12"/>
      <c r="F105" s="13">
        <f t="shared" si="16"/>
        <v>0</v>
      </c>
      <c r="G105" s="13">
        <f t="shared" si="17"/>
        <v>0</v>
      </c>
      <c r="H105" s="12"/>
      <c r="I105" s="12"/>
      <c r="J105" s="13">
        <f t="shared" si="11"/>
        <v>0</v>
      </c>
      <c r="K105" s="13">
        <f t="shared" si="12"/>
        <v>0</v>
      </c>
      <c r="L105" s="13">
        <f t="shared" si="13"/>
        <v>0</v>
      </c>
      <c r="M105" s="13">
        <f t="shared" si="14"/>
        <v>0</v>
      </c>
      <c r="O105" s="1">
        <f t="shared" si="15"/>
        <v>0</v>
      </c>
    </row>
    <row r="106" spans="1:223" s="9" customFormat="1" ht="20.100000000000001" customHeight="1" x14ac:dyDescent="0.25">
      <c r="A106" s="3" t="s">
        <v>32</v>
      </c>
      <c r="B106" s="12"/>
      <c r="C106" s="12"/>
      <c r="D106" s="12"/>
      <c r="E106" s="12"/>
      <c r="F106" s="13">
        <f t="shared" si="16"/>
        <v>0</v>
      </c>
      <c r="G106" s="13">
        <f t="shared" si="17"/>
        <v>0</v>
      </c>
      <c r="H106" s="12"/>
      <c r="I106" s="12"/>
      <c r="J106" s="13">
        <f t="shared" si="11"/>
        <v>0</v>
      </c>
      <c r="K106" s="13">
        <f t="shared" si="12"/>
        <v>0</v>
      </c>
      <c r="L106" s="13">
        <f t="shared" si="13"/>
        <v>0</v>
      </c>
      <c r="M106" s="13">
        <f t="shared" si="14"/>
        <v>0</v>
      </c>
      <c r="O106" s="1">
        <f t="shared" si="15"/>
        <v>0</v>
      </c>
    </row>
    <row r="107" spans="1:223" s="17" customFormat="1" ht="20.100000000000001" customHeight="1" x14ac:dyDescent="0.25">
      <c r="A107" s="3" t="s">
        <v>33</v>
      </c>
      <c r="B107" s="12"/>
      <c r="C107" s="12"/>
      <c r="D107" s="12"/>
      <c r="E107" s="12"/>
      <c r="F107" s="13">
        <f t="shared" si="16"/>
        <v>0</v>
      </c>
      <c r="G107" s="13">
        <f t="shared" si="17"/>
        <v>0</v>
      </c>
      <c r="H107" s="12"/>
      <c r="I107" s="12"/>
      <c r="J107" s="13">
        <f t="shared" si="11"/>
        <v>0</v>
      </c>
      <c r="K107" s="13">
        <f t="shared" si="12"/>
        <v>0</v>
      </c>
      <c r="L107" s="13">
        <f t="shared" si="13"/>
        <v>0</v>
      </c>
      <c r="M107" s="13">
        <f t="shared" si="14"/>
        <v>0</v>
      </c>
      <c r="O107" s="27">
        <f t="shared" si="15"/>
        <v>0</v>
      </c>
    </row>
    <row r="108" spans="1:223" s="2" customFormat="1" ht="20.100000000000001" customHeight="1" x14ac:dyDescent="0.25">
      <c r="A108" s="3" t="s">
        <v>34</v>
      </c>
      <c r="B108" s="12"/>
      <c r="C108" s="12"/>
      <c r="D108" s="12"/>
      <c r="E108" s="12"/>
      <c r="F108" s="13">
        <f t="shared" si="16"/>
        <v>0</v>
      </c>
      <c r="G108" s="13">
        <f t="shared" si="17"/>
        <v>0</v>
      </c>
      <c r="H108" s="12"/>
      <c r="I108" s="12"/>
      <c r="J108" s="13">
        <f t="shared" si="11"/>
        <v>0</v>
      </c>
      <c r="K108" s="13">
        <f t="shared" si="12"/>
        <v>0</v>
      </c>
      <c r="L108" s="13">
        <f t="shared" si="13"/>
        <v>0</v>
      </c>
      <c r="M108" s="13">
        <f t="shared" si="14"/>
        <v>0</v>
      </c>
      <c r="O108" s="27">
        <f t="shared" si="15"/>
        <v>0</v>
      </c>
    </row>
    <row r="109" spans="1:223" ht="20.100000000000001" customHeight="1" x14ac:dyDescent="0.25">
      <c r="A109" s="3" t="s">
        <v>35</v>
      </c>
      <c r="B109" s="12"/>
      <c r="C109" s="12"/>
      <c r="D109" s="12"/>
      <c r="E109" s="12"/>
      <c r="F109" s="13">
        <f t="shared" si="16"/>
        <v>0</v>
      </c>
      <c r="G109" s="13">
        <f t="shared" si="17"/>
        <v>0</v>
      </c>
      <c r="H109" s="12"/>
      <c r="I109" s="12"/>
      <c r="J109" s="13">
        <f t="shared" si="11"/>
        <v>0</v>
      </c>
      <c r="K109" s="13">
        <f t="shared" si="12"/>
        <v>0</v>
      </c>
      <c r="L109" s="13">
        <f t="shared" si="13"/>
        <v>0</v>
      </c>
      <c r="M109" s="13">
        <f t="shared" si="14"/>
        <v>0</v>
      </c>
      <c r="O109" s="27">
        <f t="shared" si="15"/>
        <v>0</v>
      </c>
    </row>
    <row r="110" spans="1:223" ht="20.100000000000001" customHeight="1" x14ac:dyDescent="0.25">
      <c r="A110" s="3" t="s">
        <v>139</v>
      </c>
      <c r="B110" s="12"/>
      <c r="C110" s="12"/>
      <c r="D110" s="12"/>
      <c r="E110" s="12"/>
      <c r="F110" s="13">
        <f t="shared" si="16"/>
        <v>0</v>
      </c>
      <c r="G110" s="13">
        <f t="shared" si="17"/>
        <v>0</v>
      </c>
      <c r="H110" s="12"/>
      <c r="I110" s="12"/>
      <c r="J110" s="13">
        <f t="shared" si="11"/>
        <v>0</v>
      </c>
      <c r="K110" s="13">
        <f t="shared" si="12"/>
        <v>0</v>
      </c>
      <c r="L110" s="13">
        <f t="shared" si="13"/>
        <v>0</v>
      </c>
      <c r="M110" s="13">
        <f t="shared" si="14"/>
        <v>0</v>
      </c>
      <c r="O110" s="1">
        <f t="shared" si="15"/>
        <v>0</v>
      </c>
    </row>
    <row r="111" spans="1:223" ht="20.100000000000001" customHeight="1" x14ac:dyDescent="0.25">
      <c r="A111" s="3" t="s">
        <v>38</v>
      </c>
      <c r="B111" s="12"/>
      <c r="C111" s="12"/>
      <c r="D111" s="12"/>
      <c r="E111" s="12"/>
      <c r="F111" s="13">
        <f t="shared" si="16"/>
        <v>0</v>
      </c>
      <c r="G111" s="13">
        <f t="shared" si="17"/>
        <v>0</v>
      </c>
      <c r="H111" s="12"/>
      <c r="I111" s="12"/>
      <c r="J111" s="13">
        <f t="shared" si="11"/>
        <v>0</v>
      </c>
      <c r="K111" s="13">
        <f t="shared" si="12"/>
        <v>0</v>
      </c>
      <c r="L111" s="13">
        <f t="shared" si="13"/>
        <v>0</v>
      </c>
      <c r="M111" s="13">
        <f t="shared" si="14"/>
        <v>0</v>
      </c>
      <c r="O111" s="27">
        <f t="shared" si="15"/>
        <v>0</v>
      </c>
    </row>
    <row r="112" spans="1:223" ht="20.100000000000001" customHeight="1" x14ac:dyDescent="0.25">
      <c r="A112" s="3" t="s">
        <v>36</v>
      </c>
      <c r="B112" s="12"/>
      <c r="C112" s="12"/>
      <c r="D112" s="12"/>
      <c r="E112" s="12"/>
      <c r="F112" s="13">
        <f t="shared" si="16"/>
        <v>0</v>
      </c>
      <c r="G112" s="13">
        <f t="shared" si="17"/>
        <v>0</v>
      </c>
      <c r="H112" s="12"/>
      <c r="I112" s="12"/>
      <c r="J112" s="13">
        <f t="shared" si="11"/>
        <v>0</v>
      </c>
      <c r="K112" s="13">
        <f t="shared" si="12"/>
        <v>0</v>
      </c>
      <c r="L112" s="13">
        <f t="shared" si="13"/>
        <v>0</v>
      </c>
      <c r="M112" s="13">
        <f t="shared" si="14"/>
        <v>0</v>
      </c>
      <c r="O112" s="27">
        <f t="shared" si="15"/>
        <v>0</v>
      </c>
    </row>
    <row r="113" spans="1:15" ht="20.100000000000001" customHeight="1" x14ac:dyDescent="0.25">
      <c r="A113" s="3" t="s">
        <v>37</v>
      </c>
      <c r="B113" s="12"/>
      <c r="C113" s="12"/>
      <c r="D113" s="12"/>
      <c r="E113" s="12"/>
      <c r="F113" s="13">
        <f t="shared" si="16"/>
        <v>0</v>
      </c>
      <c r="G113" s="13">
        <f t="shared" si="17"/>
        <v>0</v>
      </c>
      <c r="H113" s="12"/>
      <c r="I113" s="12"/>
      <c r="J113" s="13">
        <f t="shared" si="11"/>
        <v>0</v>
      </c>
      <c r="K113" s="13">
        <f t="shared" si="12"/>
        <v>0</v>
      </c>
      <c r="L113" s="13">
        <f t="shared" si="13"/>
        <v>0</v>
      </c>
      <c r="M113" s="13">
        <f t="shared" si="14"/>
        <v>0</v>
      </c>
      <c r="O113" s="1">
        <f t="shared" si="15"/>
        <v>0</v>
      </c>
    </row>
    <row r="114" spans="1:15" ht="20.100000000000001" customHeight="1" x14ac:dyDescent="0.25">
      <c r="A114" s="3" t="s">
        <v>140</v>
      </c>
      <c r="B114" s="12"/>
      <c r="C114" s="12"/>
      <c r="D114" s="12"/>
      <c r="E114" s="12"/>
      <c r="F114" s="13">
        <f t="shared" si="16"/>
        <v>0</v>
      </c>
      <c r="G114" s="13">
        <f t="shared" si="17"/>
        <v>0</v>
      </c>
      <c r="H114" s="12"/>
      <c r="I114" s="12"/>
      <c r="J114" s="13">
        <f t="shared" si="11"/>
        <v>0</v>
      </c>
      <c r="K114" s="13">
        <f t="shared" si="12"/>
        <v>0</v>
      </c>
      <c r="L114" s="13">
        <f t="shared" si="13"/>
        <v>0</v>
      </c>
      <c r="M114" s="13">
        <f t="shared" si="14"/>
        <v>0</v>
      </c>
      <c r="O114" s="1">
        <f t="shared" si="15"/>
        <v>0</v>
      </c>
    </row>
    <row r="115" spans="1:15" ht="20.100000000000001" customHeight="1" x14ac:dyDescent="0.25">
      <c r="A115" s="3" t="s">
        <v>141</v>
      </c>
      <c r="B115" s="12"/>
      <c r="C115" s="12"/>
      <c r="D115" s="12"/>
      <c r="E115" s="12"/>
      <c r="F115" s="13">
        <f t="shared" si="16"/>
        <v>0</v>
      </c>
      <c r="G115" s="13">
        <f t="shared" si="17"/>
        <v>0</v>
      </c>
      <c r="H115" s="12"/>
      <c r="I115" s="12"/>
      <c r="J115" s="13">
        <f t="shared" si="11"/>
        <v>0</v>
      </c>
      <c r="K115" s="13">
        <f t="shared" si="12"/>
        <v>0</v>
      </c>
      <c r="L115" s="13">
        <f t="shared" si="13"/>
        <v>0</v>
      </c>
      <c r="M115" s="13">
        <f t="shared" si="14"/>
        <v>0</v>
      </c>
      <c r="O115" s="1">
        <f t="shared" si="15"/>
        <v>0</v>
      </c>
    </row>
    <row r="116" spans="1:15" ht="20.100000000000001" customHeight="1" x14ac:dyDescent="0.25">
      <c r="A116" s="3" t="s">
        <v>142</v>
      </c>
      <c r="B116" s="12"/>
      <c r="C116" s="12"/>
      <c r="D116" s="12"/>
      <c r="E116" s="12"/>
      <c r="F116" s="13">
        <f t="shared" si="16"/>
        <v>0</v>
      </c>
      <c r="G116" s="13">
        <f t="shared" si="17"/>
        <v>0</v>
      </c>
      <c r="H116" s="12"/>
      <c r="I116" s="12"/>
      <c r="J116" s="13">
        <f t="shared" si="11"/>
        <v>0</v>
      </c>
      <c r="K116" s="13">
        <f t="shared" si="12"/>
        <v>0</v>
      </c>
      <c r="L116" s="13">
        <f t="shared" si="13"/>
        <v>0</v>
      </c>
      <c r="M116" s="13">
        <f t="shared" si="14"/>
        <v>0</v>
      </c>
      <c r="O116" s="1">
        <f t="shared" si="15"/>
        <v>0</v>
      </c>
    </row>
    <row r="117" spans="1:15" ht="20.100000000000001" customHeight="1" x14ac:dyDescent="0.25">
      <c r="A117" s="3" t="s">
        <v>143</v>
      </c>
      <c r="B117" s="12"/>
      <c r="C117" s="12"/>
      <c r="D117" s="12"/>
      <c r="E117" s="12"/>
      <c r="F117" s="13">
        <f t="shared" si="16"/>
        <v>0</v>
      </c>
      <c r="G117" s="13">
        <f t="shared" si="17"/>
        <v>0</v>
      </c>
      <c r="H117" s="12"/>
      <c r="I117" s="12"/>
      <c r="J117" s="13">
        <f t="shared" si="11"/>
        <v>0</v>
      </c>
      <c r="K117" s="13">
        <f t="shared" si="12"/>
        <v>0</v>
      </c>
      <c r="L117" s="13">
        <f t="shared" si="13"/>
        <v>0</v>
      </c>
      <c r="M117" s="13">
        <f t="shared" si="14"/>
        <v>0</v>
      </c>
      <c r="O117" s="1">
        <f t="shared" si="15"/>
        <v>0</v>
      </c>
    </row>
    <row r="118" spans="1:15" ht="20.100000000000001" customHeight="1" x14ac:dyDescent="0.25">
      <c r="A118" s="3" t="s">
        <v>144</v>
      </c>
      <c r="B118" s="12"/>
      <c r="C118" s="12"/>
      <c r="D118" s="12"/>
      <c r="E118" s="12"/>
      <c r="F118" s="13">
        <f t="shared" si="16"/>
        <v>0</v>
      </c>
      <c r="G118" s="13">
        <f t="shared" si="17"/>
        <v>0</v>
      </c>
      <c r="H118" s="12"/>
      <c r="I118" s="12"/>
      <c r="J118" s="13">
        <f t="shared" si="11"/>
        <v>0</v>
      </c>
      <c r="K118" s="13">
        <f t="shared" si="12"/>
        <v>0</v>
      </c>
      <c r="L118" s="13">
        <f t="shared" si="13"/>
        <v>0</v>
      </c>
      <c r="M118" s="13">
        <f t="shared" si="14"/>
        <v>0</v>
      </c>
      <c r="O118" s="1">
        <f t="shared" si="15"/>
        <v>0</v>
      </c>
    </row>
    <row r="119" spans="1:15" ht="20.100000000000001" customHeight="1" x14ac:dyDescent="0.25">
      <c r="A119" s="3" t="s">
        <v>145</v>
      </c>
      <c r="B119" s="12"/>
      <c r="C119" s="12"/>
      <c r="D119" s="12"/>
      <c r="E119" s="12"/>
      <c r="F119" s="13">
        <f t="shared" si="16"/>
        <v>0</v>
      </c>
      <c r="G119" s="13">
        <f t="shared" si="17"/>
        <v>0</v>
      </c>
      <c r="H119" s="12"/>
      <c r="I119" s="12"/>
      <c r="J119" s="13">
        <f t="shared" si="11"/>
        <v>0</v>
      </c>
      <c r="K119" s="13">
        <f t="shared" si="12"/>
        <v>0</v>
      </c>
      <c r="L119" s="13">
        <f t="shared" si="13"/>
        <v>0</v>
      </c>
      <c r="M119" s="13">
        <f t="shared" si="14"/>
        <v>0</v>
      </c>
      <c r="O119" s="1">
        <f t="shared" si="15"/>
        <v>0</v>
      </c>
    </row>
    <row r="120" spans="1:15" ht="20.100000000000001" customHeight="1" x14ac:dyDescent="0.25">
      <c r="A120" s="3" t="s">
        <v>39</v>
      </c>
      <c r="B120" s="12"/>
      <c r="C120" s="12"/>
      <c r="D120" s="12"/>
      <c r="E120" s="12"/>
      <c r="F120" s="13">
        <f t="shared" si="16"/>
        <v>0</v>
      </c>
      <c r="G120" s="13">
        <f t="shared" si="17"/>
        <v>0</v>
      </c>
      <c r="H120" s="12"/>
      <c r="I120" s="12"/>
      <c r="J120" s="13">
        <f t="shared" si="11"/>
        <v>0</v>
      </c>
      <c r="K120" s="13">
        <f t="shared" si="12"/>
        <v>0</v>
      </c>
      <c r="L120" s="13">
        <f t="shared" si="13"/>
        <v>0</v>
      </c>
      <c r="M120" s="13">
        <f t="shared" si="14"/>
        <v>0</v>
      </c>
      <c r="O120" s="1">
        <f t="shared" si="15"/>
        <v>0</v>
      </c>
    </row>
    <row r="121" spans="1:15" ht="20.100000000000001" customHeight="1" x14ac:dyDescent="0.25">
      <c r="A121" s="3" t="s">
        <v>40</v>
      </c>
      <c r="B121" s="12"/>
      <c r="C121" s="12"/>
      <c r="D121" s="12"/>
      <c r="E121" s="12"/>
      <c r="F121" s="13">
        <f t="shared" si="16"/>
        <v>0</v>
      </c>
      <c r="G121" s="13">
        <f t="shared" si="17"/>
        <v>0</v>
      </c>
      <c r="H121" s="12"/>
      <c r="I121" s="12"/>
      <c r="J121" s="13">
        <f t="shared" si="11"/>
        <v>0</v>
      </c>
      <c r="K121" s="13">
        <f t="shared" si="12"/>
        <v>0</v>
      </c>
      <c r="L121" s="13">
        <f t="shared" si="13"/>
        <v>0</v>
      </c>
      <c r="M121" s="13">
        <f t="shared" si="14"/>
        <v>0</v>
      </c>
      <c r="O121" s="1">
        <f t="shared" si="15"/>
        <v>0</v>
      </c>
    </row>
    <row r="122" spans="1:15" ht="20.100000000000001" customHeight="1" x14ac:dyDescent="0.25">
      <c r="A122" s="3" t="s">
        <v>146</v>
      </c>
      <c r="B122" s="12"/>
      <c r="C122" s="12"/>
      <c r="D122" s="12"/>
      <c r="E122" s="12"/>
      <c r="F122" s="13">
        <f t="shared" si="16"/>
        <v>0</v>
      </c>
      <c r="G122" s="13">
        <f t="shared" si="17"/>
        <v>0</v>
      </c>
      <c r="H122" s="12"/>
      <c r="I122" s="12"/>
      <c r="J122" s="13">
        <f t="shared" si="11"/>
        <v>0</v>
      </c>
      <c r="K122" s="13">
        <f t="shared" si="12"/>
        <v>0</v>
      </c>
      <c r="L122" s="13">
        <f t="shared" si="13"/>
        <v>0</v>
      </c>
      <c r="M122" s="13">
        <f t="shared" si="14"/>
        <v>0</v>
      </c>
      <c r="O122" s="1">
        <f t="shared" si="15"/>
        <v>0</v>
      </c>
    </row>
    <row r="123" spans="1:15" ht="20.100000000000001" customHeight="1" x14ac:dyDescent="0.25">
      <c r="A123" s="3" t="s">
        <v>147</v>
      </c>
      <c r="B123" s="12"/>
      <c r="C123" s="12"/>
      <c r="D123" s="12"/>
      <c r="E123" s="12"/>
      <c r="F123" s="13">
        <f t="shared" si="16"/>
        <v>0</v>
      </c>
      <c r="G123" s="13">
        <f t="shared" si="17"/>
        <v>0</v>
      </c>
      <c r="H123" s="12"/>
      <c r="I123" s="12"/>
      <c r="J123" s="13">
        <f t="shared" si="11"/>
        <v>0</v>
      </c>
      <c r="K123" s="13">
        <f t="shared" si="12"/>
        <v>0</v>
      </c>
      <c r="L123" s="13">
        <f t="shared" si="13"/>
        <v>0</v>
      </c>
      <c r="M123" s="13">
        <f t="shared" si="14"/>
        <v>0</v>
      </c>
      <c r="O123" s="1">
        <f t="shared" si="15"/>
        <v>0</v>
      </c>
    </row>
    <row r="124" spans="1:15" ht="20.100000000000001" customHeight="1" x14ac:dyDescent="0.25">
      <c r="A124" s="3" t="s">
        <v>148</v>
      </c>
      <c r="B124" s="12"/>
      <c r="C124" s="12"/>
      <c r="D124" s="12"/>
      <c r="E124" s="12"/>
      <c r="F124" s="13">
        <f t="shared" si="16"/>
        <v>0</v>
      </c>
      <c r="G124" s="13">
        <f t="shared" si="17"/>
        <v>0</v>
      </c>
      <c r="H124" s="12"/>
      <c r="I124" s="12"/>
      <c r="J124" s="13">
        <f t="shared" si="11"/>
        <v>0</v>
      </c>
      <c r="K124" s="13">
        <f t="shared" si="12"/>
        <v>0</v>
      </c>
      <c r="L124" s="13">
        <f t="shared" si="13"/>
        <v>0</v>
      </c>
      <c r="M124" s="13">
        <f t="shared" si="14"/>
        <v>0</v>
      </c>
      <c r="O124" s="1">
        <f t="shared" si="15"/>
        <v>0</v>
      </c>
    </row>
    <row r="125" spans="1:15" ht="20.100000000000001" customHeight="1" x14ac:dyDescent="0.25">
      <c r="A125" s="3" t="s">
        <v>149</v>
      </c>
      <c r="B125" s="12"/>
      <c r="C125" s="12"/>
      <c r="D125" s="12"/>
      <c r="E125" s="12"/>
      <c r="F125" s="13">
        <f t="shared" si="16"/>
        <v>0</v>
      </c>
      <c r="G125" s="13">
        <f t="shared" si="17"/>
        <v>0</v>
      </c>
      <c r="H125" s="12"/>
      <c r="I125" s="12"/>
      <c r="J125" s="13">
        <f t="shared" si="11"/>
        <v>0</v>
      </c>
      <c r="K125" s="13">
        <f t="shared" si="12"/>
        <v>0</v>
      </c>
      <c r="L125" s="13">
        <f t="shared" si="13"/>
        <v>0</v>
      </c>
      <c r="M125" s="13">
        <f t="shared" si="14"/>
        <v>0</v>
      </c>
      <c r="O125" s="1">
        <f t="shared" si="15"/>
        <v>0</v>
      </c>
    </row>
    <row r="126" spans="1:15" ht="20.100000000000001" customHeight="1" x14ac:dyDescent="0.25">
      <c r="A126" s="3" t="s">
        <v>150</v>
      </c>
      <c r="B126" s="12"/>
      <c r="C126" s="12"/>
      <c r="D126" s="12"/>
      <c r="E126" s="12"/>
      <c r="F126" s="13">
        <f t="shared" si="16"/>
        <v>0</v>
      </c>
      <c r="G126" s="13">
        <f t="shared" si="17"/>
        <v>0</v>
      </c>
      <c r="H126" s="12"/>
      <c r="I126" s="12"/>
      <c r="J126" s="13">
        <f t="shared" si="11"/>
        <v>0</v>
      </c>
      <c r="K126" s="13">
        <f t="shared" si="12"/>
        <v>0</v>
      </c>
      <c r="L126" s="13">
        <f t="shared" si="13"/>
        <v>0</v>
      </c>
      <c r="M126" s="13">
        <f t="shared" si="14"/>
        <v>0</v>
      </c>
      <c r="O126" s="1">
        <f t="shared" si="15"/>
        <v>0</v>
      </c>
    </row>
    <row r="127" spans="1:15" ht="20.100000000000001" customHeight="1" x14ac:dyDescent="0.25">
      <c r="A127" s="3" t="s">
        <v>151</v>
      </c>
      <c r="B127" s="12"/>
      <c r="C127" s="12"/>
      <c r="D127" s="12"/>
      <c r="E127" s="12"/>
      <c r="F127" s="13">
        <f t="shared" si="16"/>
        <v>0</v>
      </c>
      <c r="G127" s="13">
        <f t="shared" si="17"/>
        <v>0</v>
      </c>
      <c r="H127" s="12"/>
      <c r="I127" s="12"/>
      <c r="J127" s="13">
        <f t="shared" si="11"/>
        <v>0</v>
      </c>
      <c r="K127" s="13">
        <f t="shared" si="12"/>
        <v>0</v>
      </c>
      <c r="L127" s="13">
        <f t="shared" si="13"/>
        <v>0</v>
      </c>
      <c r="M127" s="13">
        <f t="shared" si="14"/>
        <v>0</v>
      </c>
      <c r="O127" s="1">
        <f t="shared" si="15"/>
        <v>0</v>
      </c>
    </row>
    <row r="128" spans="1:15" ht="20.100000000000001" customHeight="1" x14ac:dyDescent="0.25">
      <c r="A128" s="3" t="s">
        <v>152</v>
      </c>
      <c r="B128" s="12"/>
      <c r="C128" s="12"/>
      <c r="D128" s="12"/>
      <c r="E128" s="12"/>
      <c r="F128" s="13">
        <f t="shared" si="16"/>
        <v>0</v>
      </c>
      <c r="G128" s="13">
        <f t="shared" si="17"/>
        <v>0</v>
      </c>
      <c r="H128" s="12"/>
      <c r="I128" s="12"/>
      <c r="J128" s="13">
        <f t="shared" si="11"/>
        <v>0</v>
      </c>
      <c r="K128" s="13">
        <f t="shared" si="12"/>
        <v>0</v>
      </c>
      <c r="L128" s="13">
        <f t="shared" si="13"/>
        <v>0</v>
      </c>
      <c r="M128" s="13">
        <f t="shared" si="14"/>
        <v>0</v>
      </c>
      <c r="O128" s="1">
        <f t="shared" si="15"/>
        <v>0</v>
      </c>
    </row>
    <row r="129" spans="1:15" ht="20.100000000000001" customHeight="1" x14ac:dyDescent="0.25">
      <c r="A129" s="3" t="s">
        <v>153</v>
      </c>
      <c r="B129" s="12"/>
      <c r="C129" s="12"/>
      <c r="D129" s="12"/>
      <c r="E129" s="12"/>
      <c r="F129" s="13">
        <f t="shared" si="16"/>
        <v>0</v>
      </c>
      <c r="G129" s="13">
        <f t="shared" si="17"/>
        <v>0</v>
      </c>
      <c r="H129" s="12"/>
      <c r="I129" s="12"/>
      <c r="J129" s="13">
        <f t="shared" si="11"/>
        <v>0</v>
      </c>
      <c r="K129" s="13">
        <f t="shared" si="12"/>
        <v>0</v>
      </c>
      <c r="L129" s="13">
        <f t="shared" si="13"/>
        <v>0</v>
      </c>
      <c r="M129" s="13">
        <f t="shared" si="14"/>
        <v>0</v>
      </c>
      <c r="O129" s="1">
        <f t="shared" si="15"/>
        <v>0</v>
      </c>
    </row>
    <row r="130" spans="1:15" ht="20.100000000000001" customHeight="1" x14ac:dyDescent="0.25">
      <c r="A130" s="3" t="s">
        <v>154</v>
      </c>
      <c r="B130" s="12"/>
      <c r="C130" s="12"/>
      <c r="D130" s="12"/>
      <c r="E130" s="12"/>
      <c r="F130" s="13">
        <f t="shared" si="16"/>
        <v>0</v>
      </c>
      <c r="G130" s="13">
        <f t="shared" si="17"/>
        <v>0</v>
      </c>
      <c r="H130" s="12"/>
      <c r="I130" s="12"/>
      <c r="J130" s="13">
        <f t="shared" si="11"/>
        <v>0</v>
      </c>
      <c r="K130" s="13">
        <f t="shared" si="12"/>
        <v>0</v>
      </c>
      <c r="L130" s="13">
        <f t="shared" si="13"/>
        <v>0</v>
      </c>
      <c r="M130" s="13">
        <f t="shared" si="14"/>
        <v>0</v>
      </c>
      <c r="O130" s="1">
        <f t="shared" si="15"/>
        <v>0</v>
      </c>
    </row>
    <row r="131" spans="1:15" ht="20.100000000000001" customHeight="1" x14ac:dyDescent="0.25">
      <c r="A131" s="3" t="s">
        <v>155</v>
      </c>
      <c r="B131" s="12"/>
      <c r="C131" s="12"/>
      <c r="D131" s="12"/>
      <c r="E131" s="12"/>
      <c r="F131" s="13">
        <f t="shared" si="16"/>
        <v>0</v>
      </c>
      <c r="G131" s="13">
        <f t="shared" si="17"/>
        <v>0</v>
      </c>
      <c r="H131" s="12"/>
      <c r="I131" s="12"/>
      <c r="J131" s="13">
        <f t="shared" si="11"/>
        <v>0</v>
      </c>
      <c r="K131" s="13">
        <f t="shared" si="12"/>
        <v>0</v>
      </c>
      <c r="L131" s="13">
        <f t="shared" si="13"/>
        <v>0</v>
      </c>
      <c r="M131" s="13">
        <f t="shared" si="14"/>
        <v>0</v>
      </c>
      <c r="O131" s="1">
        <f t="shared" si="15"/>
        <v>0</v>
      </c>
    </row>
    <row r="132" spans="1:15" ht="20.100000000000001" customHeight="1" x14ac:dyDescent="0.25">
      <c r="A132" s="3" t="s">
        <v>156</v>
      </c>
      <c r="B132" s="12"/>
      <c r="C132" s="12"/>
      <c r="D132" s="12"/>
      <c r="E132" s="12"/>
      <c r="F132" s="13">
        <f t="shared" si="16"/>
        <v>0</v>
      </c>
      <c r="G132" s="13">
        <f t="shared" si="17"/>
        <v>0</v>
      </c>
      <c r="H132" s="12"/>
      <c r="I132" s="12"/>
      <c r="J132" s="13">
        <f t="shared" si="11"/>
        <v>0</v>
      </c>
      <c r="K132" s="13">
        <f t="shared" si="12"/>
        <v>0</v>
      </c>
      <c r="L132" s="13">
        <f t="shared" si="13"/>
        <v>0</v>
      </c>
      <c r="M132" s="13">
        <f t="shared" si="14"/>
        <v>0</v>
      </c>
      <c r="O132" s="1">
        <f t="shared" si="15"/>
        <v>0</v>
      </c>
    </row>
    <row r="133" spans="1:15" ht="20.100000000000001" customHeight="1" x14ac:dyDescent="0.25">
      <c r="A133" s="3" t="s">
        <v>157</v>
      </c>
      <c r="B133" s="12"/>
      <c r="C133" s="12"/>
      <c r="D133" s="12"/>
      <c r="E133" s="12"/>
      <c r="F133" s="13">
        <f t="shared" si="16"/>
        <v>0</v>
      </c>
      <c r="G133" s="13">
        <f t="shared" si="17"/>
        <v>0</v>
      </c>
      <c r="H133" s="12"/>
      <c r="I133" s="12"/>
      <c r="J133" s="13">
        <f t="shared" si="11"/>
        <v>0</v>
      </c>
      <c r="K133" s="13">
        <f t="shared" si="12"/>
        <v>0</v>
      </c>
      <c r="L133" s="13">
        <f t="shared" si="13"/>
        <v>0</v>
      </c>
      <c r="M133" s="13">
        <f t="shared" si="14"/>
        <v>0</v>
      </c>
      <c r="O133" s="1">
        <f t="shared" si="15"/>
        <v>0</v>
      </c>
    </row>
    <row r="134" spans="1:15" ht="20.100000000000001" customHeight="1" x14ac:dyDescent="0.25">
      <c r="A134" s="3" t="s">
        <v>158</v>
      </c>
      <c r="B134" s="12"/>
      <c r="C134" s="12"/>
      <c r="D134" s="12"/>
      <c r="E134" s="12"/>
      <c r="F134" s="13">
        <f t="shared" ref="F134:F165" si="18">IF(ISNA(VLOOKUP($A134,Psn,COLUMNS(Psn),0)),0,VLOOKUP($A134,Psn,COLUMNS(Psn),0))</f>
        <v>0</v>
      </c>
      <c r="G134" s="13">
        <f t="shared" ref="G134:G165" si="19">IF(ISNA(HLOOKUP($A134,Psc,ROWS(Psc),0)),0,HLOOKUP($A134,Psc,ROWS(Psc),0))</f>
        <v>0</v>
      </c>
      <c r="H134" s="12"/>
      <c r="I134" s="12"/>
      <c r="J134" s="13">
        <f t="shared" si="11"/>
        <v>0</v>
      </c>
      <c r="K134" s="13">
        <f t="shared" si="12"/>
        <v>0</v>
      </c>
      <c r="L134" s="13">
        <f t="shared" si="13"/>
        <v>0</v>
      </c>
      <c r="M134" s="13">
        <f t="shared" si="14"/>
        <v>0</v>
      </c>
      <c r="O134" s="1">
        <f t="shared" si="15"/>
        <v>0</v>
      </c>
    </row>
    <row r="135" spans="1:15" ht="20.100000000000001" customHeight="1" x14ac:dyDescent="0.25">
      <c r="A135" s="3" t="s">
        <v>159</v>
      </c>
      <c r="B135" s="12"/>
      <c r="C135" s="12"/>
      <c r="D135" s="12"/>
      <c r="E135" s="12"/>
      <c r="F135" s="13">
        <f t="shared" si="18"/>
        <v>0</v>
      </c>
      <c r="G135" s="13">
        <f t="shared" si="19"/>
        <v>0</v>
      </c>
      <c r="H135" s="12"/>
      <c r="I135" s="12"/>
      <c r="J135" s="13">
        <f t="shared" ref="J135:J198" si="20">SUM(F135,H135)</f>
        <v>0</v>
      </c>
      <c r="K135" s="13">
        <f t="shared" ref="K135:K198" si="21">SUM(G135,I135)</f>
        <v>0</v>
      </c>
      <c r="L135" s="13">
        <f t="shared" ref="L135:L198" si="22">MAX($D135-$E135+$F135-$G135,0)</f>
        <v>0</v>
      </c>
      <c r="M135" s="13">
        <f t="shared" ref="M135:M198" si="23">ABS(MIN($D135-$E135+$F135-$G135,0))</f>
        <v>0</v>
      </c>
      <c r="O135" s="1">
        <f t="shared" ref="O135:O198" si="24">IF(OR(D135&lt;&gt;0,E135&lt;&gt;0,F135&lt;&gt;0,G135&lt;&gt;0,J135&lt;&gt;0,K135&lt;&gt;0,L135&lt;&gt;0,M135&lt;&gt;0),1,0)</f>
        <v>0</v>
      </c>
    </row>
    <row r="136" spans="1:15" ht="20.100000000000001" customHeight="1" x14ac:dyDescent="0.25">
      <c r="A136" s="3" t="s">
        <v>160</v>
      </c>
      <c r="B136" s="12"/>
      <c r="C136" s="12"/>
      <c r="D136" s="12"/>
      <c r="E136" s="12"/>
      <c r="F136" s="13">
        <f t="shared" si="18"/>
        <v>0</v>
      </c>
      <c r="G136" s="13">
        <f t="shared" si="19"/>
        <v>0</v>
      </c>
      <c r="H136" s="12"/>
      <c r="I136" s="12"/>
      <c r="J136" s="13">
        <f t="shared" si="20"/>
        <v>0</v>
      </c>
      <c r="K136" s="13">
        <f t="shared" si="21"/>
        <v>0</v>
      </c>
      <c r="L136" s="13">
        <f t="shared" si="22"/>
        <v>0</v>
      </c>
      <c r="M136" s="13">
        <f t="shared" si="23"/>
        <v>0</v>
      </c>
      <c r="O136" s="1">
        <f t="shared" si="24"/>
        <v>0</v>
      </c>
    </row>
    <row r="137" spans="1:15" ht="20.100000000000001" customHeight="1" x14ac:dyDescent="0.25">
      <c r="A137" s="3" t="s">
        <v>161</v>
      </c>
      <c r="B137" s="12"/>
      <c r="C137" s="12"/>
      <c r="D137" s="12"/>
      <c r="E137" s="12"/>
      <c r="F137" s="13">
        <f t="shared" si="18"/>
        <v>0</v>
      </c>
      <c r="G137" s="13">
        <f t="shared" si="19"/>
        <v>0</v>
      </c>
      <c r="H137" s="12"/>
      <c r="I137" s="12"/>
      <c r="J137" s="13">
        <f t="shared" si="20"/>
        <v>0</v>
      </c>
      <c r="K137" s="13">
        <f t="shared" si="21"/>
        <v>0</v>
      </c>
      <c r="L137" s="13">
        <f t="shared" si="22"/>
        <v>0</v>
      </c>
      <c r="M137" s="13">
        <f t="shared" si="23"/>
        <v>0</v>
      </c>
      <c r="O137" s="1">
        <f t="shared" si="24"/>
        <v>0</v>
      </c>
    </row>
    <row r="138" spans="1:15" ht="20.100000000000001" customHeight="1" x14ac:dyDescent="0.25">
      <c r="A138" s="3" t="s">
        <v>394</v>
      </c>
      <c r="B138" s="12"/>
      <c r="C138" s="12"/>
      <c r="D138" s="12"/>
      <c r="E138" s="12"/>
      <c r="F138" s="13">
        <f t="shared" si="18"/>
        <v>0</v>
      </c>
      <c r="G138" s="13">
        <f t="shared" si="19"/>
        <v>0</v>
      </c>
      <c r="H138" s="12"/>
      <c r="I138" s="12"/>
      <c r="J138" s="13">
        <f t="shared" si="20"/>
        <v>0</v>
      </c>
      <c r="K138" s="13">
        <f t="shared" si="21"/>
        <v>0</v>
      </c>
      <c r="L138" s="13">
        <f t="shared" si="22"/>
        <v>0</v>
      </c>
      <c r="M138" s="13">
        <f t="shared" si="23"/>
        <v>0</v>
      </c>
      <c r="O138" s="1">
        <f t="shared" si="24"/>
        <v>0</v>
      </c>
    </row>
    <row r="139" spans="1:15" ht="20.100000000000001" customHeight="1" x14ac:dyDescent="0.25">
      <c r="A139" s="3" t="s">
        <v>41</v>
      </c>
      <c r="B139" s="12"/>
      <c r="C139" s="12"/>
      <c r="D139" s="12"/>
      <c r="E139" s="12"/>
      <c r="F139" s="13">
        <f t="shared" si="18"/>
        <v>0</v>
      </c>
      <c r="G139" s="13">
        <f t="shared" si="19"/>
        <v>0</v>
      </c>
      <c r="H139" s="12"/>
      <c r="I139" s="12"/>
      <c r="J139" s="13">
        <f t="shared" si="20"/>
        <v>0</v>
      </c>
      <c r="K139" s="13">
        <f t="shared" si="21"/>
        <v>0</v>
      </c>
      <c r="L139" s="13">
        <f t="shared" si="22"/>
        <v>0</v>
      </c>
      <c r="M139" s="13">
        <f t="shared" si="23"/>
        <v>0</v>
      </c>
      <c r="O139" s="1">
        <f t="shared" si="24"/>
        <v>0</v>
      </c>
    </row>
    <row r="140" spans="1:15" ht="20.100000000000001" customHeight="1" x14ac:dyDescent="0.25">
      <c r="A140" s="3" t="s">
        <v>162</v>
      </c>
      <c r="B140" s="12"/>
      <c r="C140" s="12"/>
      <c r="D140" s="12"/>
      <c r="E140" s="12"/>
      <c r="F140" s="13">
        <f t="shared" si="18"/>
        <v>0</v>
      </c>
      <c r="G140" s="13">
        <f t="shared" si="19"/>
        <v>0</v>
      </c>
      <c r="H140" s="12"/>
      <c r="I140" s="12"/>
      <c r="J140" s="13">
        <f t="shared" si="20"/>
        <v>0</v>
      </c>
      <c r="K140" s="13">
        <f t="shared" si="21"/>
        <v>0</v>
      </c>
      <c r="L140" s="13">
        <f t="shared" si="22"/>
        <v>0</v>
      </c>
      <c r="M140" s="13">
        <f t="shared" si="23"/>
        <v>0</v>
      </c>
      <c r="O140" s="1">
        <f t="shared" si="24"/>
        <v>0</v>
      </c>
    </row>
    <row r="141" spans="1:15" ht="20.100000000000001" customHeight="1" x14ac:dyDescent="0.25">
      <c r="A141" s="3" t="s">
        <v>398</v>
      </c>
      <c r="B141" s="12"/>
      <c r="C141" s="12"/>
      <c r="D141" s="12"/>
      <c r="E141" s="12"/>
      <c r="F141" s="13">
        <f t="shared" si="18"/>
        <v>0</v>
      </c>
      <c r="G141" s="13">
        <f t="shared" si="19"/>
        <v>0</v>
      </c>
      <c r="H141" s="12"/>
      <c r="I141" s="12"/>
      <c r="J141" s="13">
        <f t="shared" si="20"/>
        <v>0</v>
      </c>
      <c r="K141" s="13">
        <f t="shared" si="21"/>
        <v>0</v>
      </c>
      <c r="L141" s="13">
        <f t="shared" si="22"/>
        <v>0</v>
      </c>
      <c r="M141" s="13">
        <f t="shared" si="23"/>
        <v>0</v>
      </c>
      <c r="O141" s="1">
        <f t="shared" si="24"/>
        <v>0</v>
      </c>
    </row>
    <row r="142" spans="1:15" ht="20.100000000000001" customHeight="1" x14ac:dyDescent="0.25">
      <c r="A142" s="3" t="s">
        <v>404</v>
      </c>
      <c r="B142" s="12"/>
      <c r="C142" s="12"/>
      <c r="D142" s="12"/>
      <c r="E142" s="12"/>
      <c r="F142" s="13">
        <f t="shared" si="18"/>
        <v>0</v>
      </c>
      <c r="G142" s="13">
        <f t="shared" si="19"/>
        <v>0</v>
      </c>
      <c r="H142" s="12"/>
      <c r="I142" s="12"/>
      <c r="J142" s="13">
        <f t="shared" si="20"/>
        <v>0</v>
      </c>
      <c r="K142" s="13">
        <f t="shared" si="21"/>
        <v>0</v>
      </c>
      <c r="L142" s="13">
        <f t="shared" si="22"/>
        <v>0</v>
      </c>
      <c r="M142" s="13">
        <f t="shared" si="23"/>
        <v>0</v>
      </c>
      <c r="O142" s="1">
        <f t="shared" si="24"/>
        <v>0</v>
      </c>
    </row>
    <row r="143" spans="1:15" ht="20.100000000000001" customHeight="1" x14ac:dyDescent="0.25">
      <c r="A143" s="3" t="s">
        <v>406</v>
      </c>
      <c r="B143" s="12"/>
      <c r="C143" s="12"/>
      <c r="D143" s="12"/>
      <c r="E143" s="12"/>
      <c r="F143" s="13">
        <f t="shared" si="18"/>
        <v>0</v>
      </c>
      <c r="G143" s="13">
        <f t="shared" si="19"/>
        <v>0</v>
      </c>
      <c r="H143" s="12"/>
      <c r="I143" s="12"/>
      <c r="J143" s="13">
        <f t="shared" si="20"/>
        <v>0</v>
      </c>
      <c r="K143" s="13">
        <f t="shared" si="21"/>
        <v>0</v>
      </c>
      <c r="L143" s="13">
        <f t="shared" si="22"/>
        <v>0</v>
      </c>
      <c r="M143" s="13">
        <f t="shared" si="23"/>
        <v>0</v>
      </c>
      <c r="O143" s="1">
        <f t="shared" si="24"/>
        <v>0</v>
      </c>
    </row>
    <row r="144" spans="1:15" ht="20.100000000000001" customHeight="1" x14ac:dyDescent="0.25">
      <c r="A144" s="3" t="s">
        <v>408</v>
      </c>
      <c r="B144" s="12"/>
      <c r="C144" s="12"/>
      <c r="D144" s="12"/>
      <c r="E144" s="12"/>
      <c r="F144" s="13">
        <f t="shared" si="18"/>
        <v>0</v>
      </c>
      <c r="G144" s="13">
        <f t="shared" si="19"/>
        <v>0</v>
      </c>
      <c r="H144" s="12"/>
      <c r="I144" s="12"/>
      <c r="J144" s="13">
        <f t="shared" si="20"/>
        <v>0</v>
      </c>
      <c r="K144" s="13">
        <f t="shared" si="21"/>
        <v>0</v>
      </c>
      <c r="L144" s="13">
        <f t="shared" si="22"/>
        <v>0</v>
      </c>
      <c r="M144" s="13">
        <f t="shared" si="23"/>
        <v>0</v>
      </c>
      <c r="O144" s="1">
        <f t="shared" si="24"/>
        <v>0</v>
      </c>
    </row>
    <row r="145" spans="1:15" ht="20.100000000000001" customHeight="1" x14ac:dyDescent="0.25">
      <c r="A145" s="3" t="s">
        <v>42</v>
      </c>
      <c r="B145" s="12"/>
      <c r="C145" s="12"/>
      <c r="D145" s="12"/>
      <c r="E145" s="12"/>
      <c r="F145" s="13">
        <f t="shared" si="18"/>
        <v>0</v>
      </c>
      <c r="G145" s="13">
        <f t="shared" si="19"/>
        <v>0</v>
      </c>
      <c r="H145" s="12"/>
      <c r="I145" s="12"/>
      <c r="J145" s="13">
        <f t="shared" si="20"/>
        <v>0</v>
      </c>
      <c r="K145" s="13">
        <f t="shared" si="21"/>
        <v>0</v>
      </c>
      <c r="L145" s="13">
        <f t="shared" si="22"/>
        <v>0</v>
      </c>
      <c r="M145" s="13">
        <f t="shared" si="23"/>
        <v>0</v>
      </c>
      <c r="O145" s="27">
        <f t="shared" si="24"/>
        <v>0</v>
      </c>
    </row>
    <row r="146" spans="1:15" ht="20.100000000000001" customHeight="1" x14ac:dyDescent="0.25">
      <c r="A146" s="3" t="s">
        <v>43</v>
      </c>
      <c r="B146" s="12"/>
      <c r="C146" s="12"/>
      <c r="D146" s="12"/>
      <c r="E146" s="12"/>
      <c r="F146" s="13">
        <f t="shared" si="18"/>
        <v>0</v>
      </c>
      <c r="G146" s="13">
        <f t="shared" si="19"/>
        <v>0</v>
      </c>
      <c r="H146" s="12"/>
      <c r="I146" s="12"/>
      <c r="J146" s="13">
        <f t="shared" si="20"/>
        <v>0</v>
      </c>
      <c r="K146" s="13">
        <f t="shared" si="21"/>
        <v>0</v>
      </c>
      <c r="L146" s="13">
        <f t="shared" si="22"/>
        <v>0</v>
      </c>
      <c r="M146" s="13">
        <f t="shared" si="23"/>
        <v>0</v>
      </c>
      <c r="O146" s="27">
        <f t="shared" si="24"/>
        <v>0</v>
      </c>
    </row>
    <row r="147" spans="1:15" ht="20.100000000000001" customHeight="1" x14ac:dyDescent="0.25">
      <c r="A147" s="3" t="s">
        <v>163</v>
      </c>
      <c r="B147" s="12"/>
      <c r="C147" s="12"/>
      <c r="D147" s="12"/>
      <c r="E147" s="12"/>
      <c r="F147" s="13">
        <f t="shared" si="18"/>
        <v>0</v>
      </c>
      <c r="G147" s="13">
        <f t="shared" si="19"/>
        <v>0</v>
      </c>
      <c r="H147" s="12"/>
      <c r="I147" s="12"/>
      <c r="J147" s="13">
        <f t="shared" si="20"/>
        <v>0</v>
      </c>
      <c r="K147" s="13">
        <f t="shared" si="21"/>
        <v>0</v>
      </c>
      <c r="L147" s="13">
        <f t="shared" si="22"/>
        <v>0</v>
      </c>
      <c r="M147" s="13">
        <f t="shared" si="23"/>
        <v>0</v>
      </c>
      <c r="O147" s="1">
        <f t="shared" si="24"/>
        <v>0</v>
      </c>
    </row>
    <row r="148" spans="1:15" ht="20.100000000000001" customHeight="1" x14ac:dyDescent="0.25">
      <c r="A148" s="3" t="s">
        <v>164</v>
      </c>
      <c r="B148" s="12"/>
      <c r="C148" s="12"/>
      <c r="D148" s="12"/>
      <c r="E148" s="12"/>
      <c r="F148" s="13">
        <f t="shared" si="18"/>
        <v>0</v>
      </c>
      <c r="G148" s="13">
        <f t="shared" si="19"/>
        <v>0</v>
      </c>
      <c r="H148" s="12"/>
      <c r="I148" s="12"/>
      <c r="J148" s="13">
        <f t="shared" si="20"/>
        <v>0</v>
      </c>
      <c r="K148" s="13">
        <f t="shared" si="21"/>
        <v>0</v>
      </c>
      <c r="L148" s="13">
        <f t="shared" si="22"/>
        <v>0</v>
      </c>
      <c r="M148" s="13">
        <f t="shared" si="23"/>
        <v>0</v>
      </c>
      <c r="O148" s="1">
        <f t="shared" si="24"/>
        <v>0</v>
      </c>
    </row>
    <row r="149" spans="1:15" ht="20.100000000000001" customHeight="1" x14ac:dyDescent="0.25">
      <c r="A149" s="3" t="s">
        <v>165</v>
      </c>
      <c r="B149" s="12"/>
      <c r="C149" s="12"/>
      <c r="D149" s="12"/>
      <c r="E149" s="12"/>
      <c r="F149" s="13">
        <f t="shared" si="18"/>
        <v>0</v>
      </c>
      <c r="G149" s="13">
        <f t="shared" si="19"/>
        <v>0</v>
      </c>
      <c r="H149" s="12"/>
      <c r="I149" s="12"/>
      <c r="J149" s="13">
        <f t="shared" si="20"/>
        <v>0</v>
      </c>
      <c r="K149" s="13">
        <f t="shared" si="21"/>
        <v>0</v>
      </c>
      <c r="L149" s="13">
        <f t="shared" si="22"/>
        <v>0</v>
      </c>
      <c r="M149" s="13">
        <f t="shared" si="23"/>
        <v>0</v>
      </c>
      <c r="O149" s="1">
        <f t="shared" si="24"/>
        <v>0</v>
      </c>
    </row>
    <row r="150" spans="1:15" ht="20.100000000000001" customHeight="1" x14ac:dyDescent="0.25">
      <c r="A150" s="3" t="s">
        <v>166</v>
      </c>
      <c r="B150" s="12"/>
      <c r="C150" s="12"/>
      <c r="D150" s="12"/>
      <c r="E150" s="12"/>
      <c r="F150" s="13">
        <f t="shared" si="18"/>
        <v>0</v>
      </c>
      <c r="G150" s="13">
        <f t="shared" si="19"/>
        <v>0</v>
      </c>
      <c r="H150" s="12"/>
      <c r="I150" s="12"/>
      <c r="J150" s="13">
        <f t="shared" si="20"/>
        <v>0</v>
      </c>
      <c r="K150" s="13">
        <f t="shared" si="21"/>
        <v>0</v>
      </c>
      <c r="L150" s="13">
        <f t="shared" si="22"/>
        <v>0</v>
      </c>
      <c r="M150" s="13">
        <f t="shared" si="23"/>
        <v>0</v>
      </c>
      <c r="O150" s="1">
        <f t="shared" si="24"/>
        <v>0</v>
      </c>
    </row>
    <row r="151" spans="1:15" ht="20.100000000000001" customHeight="1" x14ac:dyDescent="0.25">
      <c r="A151" s="3" t="s">
        <v>44</v>
      </c>
      <c r="B151" s="12"/>
      <c r="C151" s="12"/>
      <c r="D151" s="12"/>
      <c r="E151" s="12"/>
      <c r="F151" s="13">
        <f t="shared" si="18"/>
        <v>0</v>
      </c>
      <c r="G151" s="13">
        <f t="shared" si="19"/>
        <v>0</v>
      </c>
      <c r="H151" s="12"/>
      <c r="I151" s="12"/>
      <c r="J151" s="13">
        <f t="shared" si="20"/>
        <v>0</v>
      </c>
      <c r="K151" s="13">
        <f t="shared" si="21"/>
        <v>0</v>
      </c>
      <c r="L151" s="13">
        <f t="shared" si="22"/>
        <v>0</v>
      </c>
      <c r="M151" s="13">
        <f t="shared" si="23"/>
        <v>0</v>
      </c>
      <c r="O151" s="27">
        <f t="shared" si="24"/>
        <v>0</v>
      </c>
    </row>
    <row r="152" spans="1:15" ht="20.100000000000001" customHeight="1" x14ac:dyDescent="0.25">
      <c r="A152" s="3" t="s">
        <v>45</v>
      </c>
      <c r="B152" s="12"/>
      <c r="C152" s="12"/>
      <c r="D152" s="12"/>
      <c r="E152" s="12"/>
      <c r="F152" s="13">
        <f t="shared" si="18"/>
        <v>0</v>
      </c>
      <c r="G152" s="13">
        <f t="shared" si="19"/>
        <v>0</v>
      </c>
      <c r="H152" s="12"/>
      <c r="I152" s="12"/>
      <c r="J152" s="13">
        <f t="shared" si="20"/>
        <v>0</v>
      </c>
      <c r="K152" s="13">
        <f t="shared" si="21"/>
        <v>0</v>
      </c>
      <c r="L152" s="13">
        <f t="shared" si="22"/>
        <v>0</v>
      </c>
      <c r="M152" s="13">
        <f t="shared" si="23"/>
        <v>0</v>
      </c>
      <c r="O152" s="1">
        <f t="shared" si="24"/>
        <v>0</v>
      </c>
    </row>
    <row r="153" spans="1:15" ht="20.100000000000001" customHeight="1" x14ac:dyDescent="0.25">
      <c r="A153" s="3" t="s">
        <v>46</v>
      </c>
      <c r="B153" s="12"/>
      <c r="C153" s="12"/>
      <c r="D153" s="12"/>
      <c r="E153" s="12"/>
      <c r="F153" s="13">
        <f t="shared" si="18"/>
        <v>0</v>
      </c>
      <c r="G153" s="13">
        <f t="shared" si="19"/>
        <v>0</v>
      </c>
      <c r="H153" s="12"/>
      <c r="I153" s="12"/>
      <c r="J153" s="13">
        <f t="shared" si="20"/>
        <v>0</v>
      </c>
      <c r="K153" s="13">
        <f t="shared" si="21"/>
        <v>0</v>
      </c>
      <c r="L153" s="13">
        <f t="shared" si="22"/>
        <v>0</v>
      </c>
      <c r="M153" s="13">
        <f t="shared" si="23"/>
        <v>0</v>
      </c>
      <c r="O153" s="27">
        <f t="shared" si="24"/>
        <v>0</v>
      </c>
    </row>
    <row r="154" spans="1:15" ht="20.100000000000001" customHeight="1" x14ac:dyDescent="0.25">
      <c r="A154" s="3" t="s">
        <v>47</v>
      </c>
      <c r="B154" s="12"/>
      <c r="C154" s="12"/>
      <c r="D154" s="12"/>
      <c r="E154" s="12"/>
      <c r="F154" s="13">
        <f t="shared" si="18"/>
        <v>0</v>
      </c>
      <c r="G154" s="13">
        <f t="shared" si="19"/>
        <v>0</v>
      </c>
      <c r="H154" s="12"/>
      <c r="I154" s="12"/>
      <c r="J154" s="13">
        <f t="shared" si="20"/>
        <v>0</v>
      </c>
      <c r="K154" s="13">
        <f t="shared" si="21"/>
        <v>0</v>
      </c>
      <c r="L154" s="13">
        <f t="shared" si="22"/>
        <v>0</v>
      </c>
      <c r="M154" s="13">
        <f t="shared" si="23"/>
        <v>0</v>
      </c>
      <c r="O154" s="1">
        <f t="shared" si="24"/>
        <v>0</v>
      </c>
    </row>
    <row r="155" spans="1:15" ht="20.100000000000001" customHeight="1" x14ac:dyDescent="0.25">
      <c r="A155" s="3" t="s">
        <v>167</v>
      </c>
      <c r="B155" s="12"/>
      <c r="C155" s="12"/>
      <c r="D155" s="12"/>
      <c r="E155" s="12"/>
      <c r="F155" s="13">
        <f t="shared" si="18"/>
        <v>0</v>
      </c>
      <c r="G155" s="13">
        <f t="shared" si="19"/>
        <v>0</v>
      </c>
      <c r="H155" s="12"/>
      <c r="I155" s="12"/>
      <c r="J155" s="13">
        <f t="shared" si="20"/>
        <v>0</v>
      </c>
      <c r="K155" s="13">
        <f t="shared" si="21"/>
        <v>0</v>
      </c>
      <c r="L155" s="13">
        <f t="shared" si="22"/>
        <v>0</v>
      </c>
      <c r="M155" s="13">
        <f t="shared" si="23"/>
        <v>0</v>
      </c>
      <c r="O155" s="1">
        <f t="shared" si="24"/>
        <v>0</v>
      </c>
    </row>
    <row r="156" spans="1:15" ht="20.100000000000001" customHeight="1" x14ac:dyDescent="0.25">
      <c r="A156" s="3" t="s">
        <v>168</v>
      </c>
      <c r="B156" s="12"/>
      <c r="C156" s="12"/>
      <c r="D156" s="12"/>
      <c r="E156" s="12"/>
      <c r="F156" s="13">
        <f t="shared" si="18"/>
        <v>0</v>
      </c>
      <c r="G156" s="13">
        <f t="shared" si="19"/>
        <v>0</v>
      </c>
      <c r="H156" s="12"/>
      <c r="I156" s="12"/>
      <c r="J156" s="13">
        <f t="shared" si="20"/>
        <v>0</v>
      </c>
      <c r="K156" s="13">
        <f t="shared" si="21"/>
        <v>0</v>
      </c>
      <c r="L156" s="13">
        <f t="shared" si="22"/>
        <v>0</v>
      </c>
      <c r="M156" s="13">
        <f t="shared" si="23"/>
        <v>0</v>
      </c>
      <c r="O156" s="1">
        <f t="shared" si="24"/>
        <v>0</v>
      </c>
    </row>
    <row r="157" spans="1:15" ht="20.100000000000001" customHeight="1" x14ac:dyDescent="0.25">
      <c r="A157" s="3" t="s">
        <v>48</v>
      </c>
      <c r="B157" s="12"/>
      <c r="C157" s="12"/>
      <c r="D157" s="12"/>
      <c r="E157" s="12"/>
      <c r="F157" s="13">
        <f t="shared" si="18"/>
        <v>0</v>
      </c>
      <c r="G157" s="13">
        <f t="shared" si="19"/>
        <v>0</v>
      </c>
      <c r="H157" s="12"/>
      <c r="I157" s="12"/>
      <c r="J157" s="13">
        <f t="shared" si="20"/>
        <v>0</v>
      </c>
      <c r="K157" s="13">
        <f t="shared" si="21"/>
        <v>0</v>
      </c>
      <c r="L157" s="13">
        <f t="shared" si="22"/>
        <v>0</v>
      </c>
      <c r="M157" s="13">
        <f t="shared" si="23"/>
        <v>0</v>
      </c>
      <c r="O157" s="27">
        <f t="shared" si="24"/>
        <v>0</v>
      </c>
    </row>
    <row r="158" spans="1:15" ht="20.100000000000001" customHeight="1" x14ac:dyDescent="0.25">
      <c r="A158" s="3" t="s">
        <v>169</v>
      </c>
      <c r="B158" s="12"/>
      <c r="C158" s="12"/>
      <c r="D158" s="12"/>
      <c r="E158" s="12"/>
      <c r="F158" s="13">
        <f t="shared" si="18"/>
        <v>0</v>
      </c>
      <c r="G158" s="13">
        <f t="shared" si="19"/>
        <v>0</v>
      </c>
      <c r="H158" s="12"/>
      <c r="I158" s="12"/>
      <c r="J158" s="13">
        <f t="shared" si="20"/>
        <v>0</v>
      </c>
      <c r="K158" s="13">
        <f t="shared" si="21"/>
        <v>0</v>
      </c>
      <c r="L158" s="13">
        <f t="shared" si="22"/>
        <v>0</v>
      </c>
      <c r="M158" s="13">
        <f t="shared" si="23"/>
        <v>0</v>
      </c>
      <c r="O158" s="1">
        <f t="shared" si="24"/>
        <v>0</v>
      </c>
    </row>
    <row r="159" spans="1:15" ht="20.100000000000001" customHeight="1" x14ac:dyDescent="0.25">
      <c r="A159" s="3" t="s">
        <v>170</v>
      </c>
      <c r="B159" s="12"/>
      <c r="C159" s="12"/>
      <c r="D159" s="12"/>
      <c r="E159" s="12"/>
      <c r="F159" s="13">
        <f t="shared" si="18"/>
        <v>0</v>
      </c>
      <c r="G159" s="13">
        <f t="shared" si="19"/>
        <v>0</v>
      </c>
      <c r="H159" s="12"/>
      <c r="I159" s="12"/>
      <c r="J159" s="13">
        <f t="shared" si="20"/>
        <v>0</v>
      </c>
      <c r="K159" s="13">
        <f t="shared" si="21"/>
        <v>0</v>
      </c>
      <c r="L159" s="13">
        <f t="shared" si="22"/>
        <v>0</v>
      </c>
      <c r="M159" s="13">
        <f t="shared" si="23"/>
        <v>0</v>
      </c>
      <c r="O159" s="1">
        <f t="shared" si="24"/>
        <v>0</v>
      </c>
    </row>
    <row r="160" spans="1:15" ht="20.100000000000001" customHeight="1" x14ac:dyDescent="0.25">
      <c r="A160" s="3" t="s">
        <v>171</v>
      </c>
      <c r="B160" s="12"/>
      <c r="C160" s="12"/>
      <c r="D160" s="12"/>
      <c r="E160" s="12"/>
      <c r="F160" s="13">
        <f t="shared" si="18"/>
        <v>0</v>
      </c>
      <c r="G160" s="13">
        <f t="shared" si="19"/>
        <v>0</v>
      </c>
      <c r="H160" s="12"/>
      <c r="I160" s="12"/>
      <c r="J160" s="13">
        <f t="shared" si="20"/>
        <v>0</v>
      </c>
      <c r="K160" s="13">
        <f t="shared" si="21"/>
        <v>0</v>
      </c>
      <c r="L160" s="13">
        <f t="shared" si="22"/>
        <v>0</v>
      </c>
      <c r="M160" s="13">
        <f t="shared" si="23"/>
        <v>0</v>
      </c>
      <c r="O160" s="1">
        <f t="shared" si="24"/>
        <v>0</v>
      </c>
    </row>
    <row r="161" spans="1:15" ht="20.100000000000001" customHeight="1" x14ac:dyDescent="0.25">
      <c r="A161" s="3" t="s">
        <v>49</v>
      </c>
      <c r="B161" s="12"/>
      <c r="C161" s="12"/>
      <c r="D161" s="12"/>
      <c r="E161" s="12"/>
      <c r="F161" s="13">
        <f t="shared" si="18"/>
        <v>0</v>
      </c>
      <c r="G161" s="13">
        <f t="shared" si="19"/>
        <v>0</v>
      </c>
      <c r="H161" s="12"/>
      <c r="I161" s="12"/>
      <c r="J161" s="13">
        <f t="shared" si="20"/>
        <v>0</v>
      </c>
      <c r="K161" s="13">
        <f t="shared" si="21"/>
        <v>0</v>
      </c>
      <c r="L161" s="13">
        <f t="shared" si="22"/>
        <v>0</v>
      </c>
      <c r="M161" s="13">
        <f t="shared" si="23"/>
        <v>0</v>
      </c>
      <c r="O161" s="27">
        <f t="shared" si="24"/>
        <v>0</v>
      </c>
    </row>
    <row r="162" spans="1:15" ht="20.100000000000001" customHeight="1" x14ac:dyDescent="0.25">
      <c r="A162" s="3" t="s">
        <v>50</v>
      </c>
      <c r="B162" s="12"/>
      <c r="C162" s="12"/>
      <c r="D162" s="12"/>
      <c r="E162" s="12"/>
      <c r="F162" s="13">
        <f t="shared" si="18"/>
        <v>0</v>
      </c>
      <c r="G162" s="13">
        <f t="shared" si="19"/>
        <v>0</v>
      </c>
      <c r="H162" s="12"/>
      <c r="I162" s="12"/>
      <c r="J162" s="13">
        <f t="shared" si="20"/>
        <v>0</v>
      </c>
      <c r="K162" s="13">
        <f t="shared" si="21"/>
        <v>0</v>
      </c>
      <c r="L162" s="13">
        <f t="shared" si="22"/>
        <v>0</v>
      </c>
      <c r="M162" s="13">
        <f t="shared" si="23"/>
        <v>0</v>
      </c>
      <c r="O162" s="1">
        <f t="shared" si="24"/>
        <v>0</v>
      </c>
    </row>
    <row r="163" spans="1:15" ht="20.100000000000001" customHeight="1" x14ac:dyDescent="0.25">
      <c r="A163" s="3" t="s">
        <v>51</v>
      </c>
      <c r="B163" s="12"/>
      <c r="C163" s="12"/>
      <c r="D163" s="12"/>
      <c r="E163" s="12"/>
      <c r="F163" s="13">
        <f t="shared" si="18"/>
        <v>0</v>
      </c>
      <c r="G163" s="13">
        <f t="shared" si="19"/>
        <v>0</v>
      </c>
      <c r="H163" s="12"/>
      <c r="I163" s="12"/>
      <c r="J163" s="13">
        <f t="shared" si="20"/>
        <v>0</v>
      </c>
      <c r="K163" s="13">
        <f t="shared" si="21"/>
        <v>0</v>
      </c>
      <c r="L163" s="13">
        <f t="shared" si="22"/>
        <v>0</v>
      </c>
      <c r="M163" s="13">
        <f t="shared" si="23"/>
        <v>0</v>
      </c>
      <c r="O163" s="1">
        <f t="shared" si="24"/>
        <v>0</v>
      </c>
    </row>
    <row r="164" spans="1:15" ht="20.100000000000001" customHeight="1" x14ac:dyDescent="0.25">
      <c r="A164" s="3" t="s">
        <v>172</v>
      </c>
      <c r="B164" s="12"/>
      <c r="C164" s="12"/>
      <c r="D164" s="12"/>
      <c r="E164" s="12"/>
      <c r="F164" s="13">
        <f t="shared" si="18"/>
        <v>0</v>
      </c>
      <c r="G164" s="13">
        <f t="shared" si="19"/>
        <v>0</v>
      </c>
      <c r="H164" s="12"/>
      <c r="I164" s="12"/>
      <c r="J164" s="13">
        <f t="shared" si="20"/>
        <v>0</v>
      </c>
      <c r="K164" s="13">
        <f t="shared" si="21"/>
        <v>0</v>
      </c>
      <c r="L164" s="13">
        <f t="shared" si="22"/>
        <v>0</v>
      </c>
      <c r="M164" s="13">
        <f t="shared" si="23"/>
        <v>0</v>
      </c>
      <c r="O164" s="1">
        <f t="shared" si="24"/>
        <v>0</v>
      </c>
    </row>
    <row r="165" spans="1:15" ht="20.100000000000001" customHeight="1" x14ac:dyDescent="0.25">
      <c r="A165" s="3" t="s">
        <v>173</v>
      </c>
      <c r="B165" s="12"/>
      <c r="C165" s="12"/>
      <c r="D165" s="12"/>
      <c r="E165" s="12"/>
      <c r="F165" s="13">
        <f t="shared" si="18"/>
        <v>0</v>
      </c>
      <c r="G165" s="13">
        <f t="shared" si="19"/>
        <v>0</v>
      </c>
      <c r="H165" s="12"/>
      <c r="I165" s="12"/>
      <c r="J165" s="13">
        <f t="shared" si="20"/>
        <v>0</v>
      </c>
      <c r="K165" s="13">
        <f t="shared" si="21"/>
        <v>0</v>
      </c>
      <c r="L165" s="13">
        <f t="shared" si="22"/>
        <v>0</v>
      </c>
      <c r="M165" s="13">
        <f t="shared" si="23"/>
        <v>0</v>
      </c>
      <c r="O165" s="1">
        <f t="shared" si="24"/>
        <v>0</v>
      </c>
    </row>
    <row r="166" spans="1:15" ht="20.100000000000001" customHeight="1" x14ac:dyDescent="0.25">
      <c r="A166" s="3" t="s">
        <v>174</v>
      </c>
      <c r="B166" s="12"/>
      <c r="C166" s="12"/>
      <c r="D166" s="12"/>
      <c r="E166" s="12"/>
      <c r="F166" s="13">
        <f t="shared" ref="F166:F200" si="25">IF(ISNA(VLOOKUP($A166,Psn,COLUMNS(Psn),0)),0,VLOOKUP($A166,Psn,COLUMNS(Psn),0))</f>
        <v>0</v>
      </c>
      <c r="G166" s="13">
        <f t="shared" ref="G166:G200" si="26">IF(ISNA(HLOOKUP($A166,Psc,ROWS(Psc),0)),0,HLOOKUP($A166,Psc,ROWS(Psc),0))</f>
        <v>0</v>
      </c>
      <c r="H166" s="12"/>
      <c r="I166" s="12"/>
      <c r="J166" s="13">
        <f t="shared" si="20"/>
        <v>0</v>
      </c>
      <c r="K166" s="13">
        <f t="shared" si="21"/>
        <v>0</v>
      </c>
      <c r="L166" s="13">
        <f t="shared" si="22"/>
        <v>0</v>
      </c>
      <c r="M166" s="13">
        <f t="shared" si="23"/>
        <v>0</v>
      </c>
      <c r="O166" s="1">
        <f t="shared" si="24"/>
        <v>0</v>
      </c>
    </row>
    <row r="167" spans="1:15" ht="20.100000000000001" customHeight="1" x14ac:dyDescent="0.25">
      <c r="A167" s="3" t="s">
        <v>175</v>
      </c>
      <c r="B167" s="12"/>
      <c r="C167" s="12"/>
      <c r="D167" s="12"/>
      <c r="E167" s="12"/>
      <c r="F167" s="13">
        <f t="shared" si="25"/>
        <v>0</v>
      </c>
      <c r="G167" s="13">
        <f t="shared" si="26"/>
        <v>0</v>
      </c>
      <c r="H167" s="12"/>
      <c r="I167" s="12"/>
      <c r="J167" s="13">
        <f t="shared" si="20"/>
        <v>0</v>
      </c>
      <c r="K167" s="13">
        <f t="shared" si="21"/>
        <v>0</v>
      </c>
      <c r="L167" s="13">
        <f t="shared" si="22"/>
        <v>0</v>
      </c>
      <c r="M167" s="13">
        <f t="shared" si="23"/>
        <v>0</v>
      </c>
      <c r="O167" s="1">
        <f t="shared" si="24"/>
        <v>0</v>
      </c>
    </row>
    <row r="168" spans="1:15" ht="20.100000000000001" customHeight="1" x14ac:dyDescent="0.25">
      <c r="A168" s="3" t="s">
        <v>52</v>
      </c>
      <c r="B168" s="12"/>
      <c r="C168" s="12"/>
      <c r="D168" s="12"/>
      <c r="E168" s="12"/>
      <c r="F168" s="13">
        <f t="shared" si="25"/>
        <v>0</v>
      </c>
      <c r="G168" s="13">
        <f t="shared" si="26"/>
        <v>0</v>
      </c>
      <c r="H168" s="12"/>
      <c r="I168" s="12"/>
      <c r="J168" s="13">
        <f t="shared" si="20"/>
        <v>0</v>
      </c>
      <c r="K168" s="13">
        <f t="shared" si="21"/>
        <v>0</v>
      </c>
      <c r="L168" s="13">
        <f t="shared" si="22"/>
        <v>0</v>
      </c>
      <c r="M168" s="13">
        <f t="shared" si="23"/>
        <v>0</v>
      </c>
      <c r="O168" s="1">
        <f t="shared" si="24"/>
        <v>0</v>
      </c>
    </row>
    <row r="169" spans="1:15" ht="20.100000000000001" customHeight="1" x14ac:dyDescent="0.25">
      <c r="A169" s="3" t="s">
        <v>176</v>
      </c>
      <c r="B169" s="12"/>
      <c r="C169" s="12"/>
      <c r="D169" s="12"/>
      <c r="E169" s="12"/>
      <c r="F169" s="13">
        <f t="shared" si="25"/>
        <v>0</v>
      </c>
      <c r="G169" s="13">
        <f t="shared" si="26"/>
        <v>0</v>
      </c>
      <c r="H169" s="12"/>
      <c r="I169" s="12"/>
      <c r="J169" s="13">
        <f t="shared" si="20"/>
        <v>0</v>
      </c>
      <c r="K169" s="13">
        <f t="shared" si="21"/>
        <v>0</v>
      </c>
      <c r="L169" s="13">
        <f t="shared" si="22"/>
        <v>0</v>
      </c>
      <c r="M169" s="13">
        <f t="shared" si="23"/>
        <v>0</v>
      </c>
      <c r="O169" s="1">
        <f t="shared" si="24"/>
        <v>0</v>
      </c>
    </row>
    <row r="170" spans="1:15" ht="20.100000000000001" customHeight="1" x14ac:dyDescent="0.25">
      <c r="A170" s="3" t="s">
        <v>177</v>
      </c>
      <c r="B170" s="12"/>
      <c r="C170" s="12"/>
      <c r="D170" s="12"/>
      <c r="E170" s="12"/>
      <c r="F170" s="13">
        <f t="shared" si="25"/>
        <v>0</v>
      </c>
      <c r="G170" s="13">
        <f t="shared" si="26"/>
        <v>0</v>
      </c>
      <c r="H170" s="12"/>
      <c r="I170" s="12"/>
      <c r="J170" s="13">
        <f t="shared" si="20"/>
        <v>0</v>
      </c>
      <c r="K170" s="13">
        <f t="shared" si="21"/>
        <v>0</v>
      </c>
      <c r="L170" s="13">
        <f t="shared" si="22"/>
        <v>0</v>
      </c>
      <c r="M170" s="13">
        <f t="shared" si="23"/>
        <v>0</v>
      </c>
      <c r="O170" s="1">
        <f t="shared" si="24"/>
        <v>0</v>
      </c>
    </row>
    <row r="171" spans="1:15" ht="20.100000000000001" customHeight="1" x14ac:dyDescent="0.25">
      <c r="A171" s="3" t="s">
        <v>178</v>
      </c>
      <c r="B171" s="12"/>
      <c r="C171" s="12"/>
      <c r="D171" s="12"/>
      <c r="E171" s="12"/>
      <c r="F171" s="13">
        <f t="shared" si="25"/>
        <v>0</v>
      </c>
      <c r="G171" s="13">
        <f t="shared" si="26"/>
        <v>0</v>
      </c>
      <c r="H171" s="12"/>
      <c r="I171" s="12"/>
      <c r="J171" s="13">
        <f t="shared" si="20"/>
        <v>0</v>
      </c>
      <c r="K171" s="13">
        <f t="shared" si="21"/>
        <v>0</v>
      </c>
      <c r="L171" s="13">
        <f t="shared" si="22"/>
        <v>0</v>
      </c>
      <c r="M171" s="13">
        <f t="shared" si="23"/>
        <v>0</v>
      </c>
      <c r="O171" s="1">
        <f t="shared" si="24"/>
        <v>0</v>
      </c>
    </row>
    <row r="172" spans="1:15" ht="20.100000000000001" customHeight="1" x14ac:dyDescent="0.25">
      <c r="A172" s="3" t="s">
        <v>179</v>
      </c>
      <c r="B172" s="12"/>
      <c r="C172" s="12"/>
      <c r="D172" s="12"/>
      <c r="E172" s="12"/>
      <c r="F172" s="13">
        <f t="shared" si="25"/>
        <v>0</v>
      </c>
      <c r="G172" s="13">
        <f t="shared" si="26"/>
        <v>0</v>
      </c>
      <c r="H172" s="12"/>
      <c r="I172" s="12"/>
      <c r="J172" s="13">
        <f t="shared" si="20"/>
        <v>0</v>
      </c>
      <c r="K172" s="13">
        <f t="shared" si="21"/>
        <v>0</v>
      </c>
      <c r="L172" s="13">
        <f t="shared" si="22"/>
        <v>0</v>
      </c>
      <c r="M172" s="13">
        <f t="shared" si="23"/>
        <v>0</v>
      </c>
      <c r="O172" s="1">
        <f t="shared" si="24"/>
        <v>0</v>
      </c>
    </row>
    <row r="173" spans="1:15" ht="20.100000000000001" customHeight="1" x14ac:dyDescent="0.25">
      <c r="A173" s="3" t="s">
        <v>180</v>
      </c>
      <c r="B173" s="12"/>
      <c r="C173" s="12"/>
      <c r="D173" s="12"/>
      <c r="E173" s="12"/>
      <c r="F173" s="13">
        <f t="shared" si="25"/>
        <v>0</v>
      </c>
      <c r="G173" s="13">
        <f t="shared" si="26"/>
        <v>0</v>
      </c>
      <c r="H173" s="12"/>
      <c r="I173" s="12"/>
      <c r="J173" s="13">
        <f t="shared" si="20"/>
        <v>0</v>
      </c>
      <c r="K173" s="13">
        <f t="shared" si="21"/>
        <v>0</v>
      </c>
      <c r="L173" s="13">
        <f t="shared" si="22"/>
        <v>0</v>
      </c>
      <c r="M173" s="13">
        <f t="shared" si="23"/>
        <v>0</v>
      </c>
      <c r="O173" s="1">
        <f t="shared" si="24"/>
        <v>0</v>
      </c>
    </row>
    <row r="174" spans="1:15" ht="20.100000000000001" customHeight="1" x14ac:dyDescent="0.25">
      <c r="A174" s="3" t="s">
        <v>181</v>
      </c>
      <c r="B174" s="12"/>
      <c r="C174" s="12"/>
      <c r="D174" s="12"/>
      <c r="E174" s="12"/>
      <c r="F174" s="13">
        <f t="shared" si="25"/>
        <v>0</v>
      </c>
      <c r="G174" s="13">
        <f t="shared" si="26"/>
        <v>0</v>
      </c>
      <c r="H174" s="12"/>
      <c r="I174" s="12"/>
      <c r="J174" s="13">
        <f t="shared" si="20"/>
        <v>0</v>
      </c>
      <c r="K174" s="13">
        <f t="shared" si="21"/>
        <v>0</v>
      </c>
      <c r="L174" s="13">
        <f t="shared" si="22"/>
        <v>0</v>
      </c>
      <c r="M174" s="13">
        <f t="shared" si="23"/>
        <v>0</v>
      </c>
      <c r="O174" s="1">
        <f t="shared" si="24"/>
        <v>0</v>
      </c>
    </row>
    <row r="175" spans="1:15" ht="20.100000000000001" customHeight="1" x14ac:dyDescent="0.25">
      <c r="A175" s="3" t="s">
        <v>182</v>
      </c>
      <c r="B175" s="12"/>
      <c r="C175" s="12"/>
      <c r="D175" s="12"/>
      <c r="E175" s="12"/>
      <c r="F175" s="13">
        <f t="shared" si="25"/>
        <v>0</v>
      </c>
      <c r="G175" s="13">
        <f t="shared" si="26"/>
        <v>0</v>
      </c>
      <c r="H175" s="12"/>
      <c r="I175" s="12"/>
      <c r="J175" s="13">
        <f t="shared" si="20"/>
        <v>0</v>
      </c>
      <c r="K175" s="13">
        <f t="shared" si="21"/>
        <v>0</v>
      </c>
      <c r="L175" s="13">
        <f t="shared" si="22"/>
        <v>0</v>
      </c>
      <c r="M175" s="13">
        <f t="shared" si="23"/>
        <v>0</v>
      </c>
      <c r="O175" s="1">
        <f t="shared" si="24"/>
        <v>0</v>
      </c>
    </row>
    <row r="176" spans="1:15" ht="20.100000000000001" customHeight="1" x14ac:dyDescent="0.25">
      <c r="A176" s="3" t="s">
        <v>183</v>
      </c>
      <c r="B176" s="12"/>
      <c r="C176" s="12"/>
      <c r="D176" s="12"/>
      <c r="E176" s="12"/>
      <c r="F176" s="13">
        <f t="shared" si="25"/>
        <v>0</v>
      </c>
      <c r="G176" s="13">
        <f t="shared" si="26"/>
        <v>0</v>
      </c>
      <c r="H176" s="12"/>
      <c r="I176" s="12"/>
      <c r="J176" s="13">
        <f t="shared" si="20"/>
        <v>0</v>
      </c>
      <c r="K176" s="13">
        <f t="shared" si="21"/>
        <v>0</v>
      </c>
      <c r="L176" s="13">
        <f t="shared" si="22"/>
        <v>0</v>
      </c>
      <c r="M176" s="13">
        <f t="shared" si="23"/>
        <v>0</v>
      </c>
      <c r="O176" s="1">
        <f t="shared" si="24"/>
        <v>0</v>
      </c>
    </row>
    <row r="177" spans="1:15" ht="20.100000000000001" customHeight="1" x14ac:dyDescent="0.25">
      <c r="A177" s="3" t="s">
        <v>184</v>
      </c>
      <c r="B177" s="12"/>
      <c r="C177" s="12"/>
      <c r="D177" s="12"/>
      <c r="E177" s="12"/>
      <c r="F177" s="13">
        <f t="shared" si="25"/>
        <v>0</v>
      </c>
      <c r="G177" s="13">
        <f t="shared" si="26"/>
        <v>0</v>
      </c>
      <c r="H177" s="12"/>
      <c r="I177" s="12"/>
      <c r="J177" s="13">
        <f t="shared" si="20"/>
        <v>0</v>
      </c>
      <c r="K177" s="13">
        <f t="shared" si="21"/>
        <v>0</v>
      </c>
      <c r="L177" s="13">
        <f t="shared" si="22"/>
        <v>0</v>
      </c>
      <c r="M177" s="13">
        <f t="shared" si="23"/>
        <v>0</v>
      </c>
      <c r="O177" s="1">
        <f t="shared" si="24"/>
        <v>0</v>
      </c>
    </row>
    <row r="178" spans="1:15" ht="20.100000000000001" customHeight="1" x14ac:dyDescent="0.25">
      <c r="A178" s="3" t="s">
        <v>185</v>
      </c>
      <c r="B178" s="12"/>
      <c r="C178" s="12"/>
      <c r="D178" s="12"/>
      <c r="E178" s="12"/>
      <c r="F178" s="13">
        <f t="shared" si="25"/>
        <v>0</v>
      </c>
      <c r="G178" s="13">
        <f t="shared" si="26"/>
        <v>0</v>
      </c>
      <c r="H178" s="12"/>
      <c r="I178" s="12"/>
      <c r="J178" s="13">
        <f t="shared" si="20"/>
        <v>0</v>
      </c>
      <c r="K178" s="13">
        <f t="shared" si="21"/>
        <v>0</v>
      </c>
      <c r="L178" s="13">
        <f t="shared" si="22"/>
        <v>0</v>
      </c>
      <c r="M178" s="13">
        <f t="shared" si="23"/>
        <v>0</v>
      </c>
      <c r="O178" s="1">
        <f t="shared" si="24"/>
        <v>0</v>
      </c>
    </row>
    <row r="179" spans="1:15" ht="20.100000000000001" customHeight="1" x14ac:dyDescent="0.25">
      <c r="A179" s="3" t="s">
        <v>53</v>
      </c>
      <c r="B179" s="12"/>
      <c r="C179" s="12"/>
      <c r="D179" s="12"/>
      <c r="E179" s="12"/>
      <c r="F179" s="13">
        <f t="shared" si="25"/>
        <v>0</v>
      </c>
      <c r="G179" s="13">
        <f t="shared" si="26"/>
        <v>0</v>
      </c>
      <c r="H179" s="12"/>
      <c r="I179" s="12"/>
      <c r="J179" s="13">
        <f t="shared" si="20"/>
        <v>0</v>
      </c>
      <c r="K179" s="13">
        <f t="shared" si="21"/>
        <v>0</v>
      </c>
      <c r="L179" s="13">
        <f t="shared" si="22"/>
        <v>0</v>
      </c>
      <c r="M179" s="13">
        <f t="shared" si="23"/>
        <v>0</v>
      </c>
      <c r="O179" s="27">
        <f t="shared" si="24"/>
        <v>0</v>
      </c>
    </row>
    <row r="180" spans="1:15" ht="20.100000000000001" customHeight="1" x14ac:dyDescent="0.25">
      <c r="A180" s="3" t="s">
        <v>54</v>
      </c>
      <c r="B180" s="12"/>
      <c r="C180" s="12"/>
      <c r="D180" s="12"/>
      <c r="E180" s="12"/>
      <c r="F180" s="13">
        <f t="shared" si="25"/>
        <v>0</v>
      </c>
      <c r="G180" s="13">
        <f t="shared" si="26"/>
        <v>0</v>
      </c>
      <c r="H180" s="12"/>
      <c r="I180" s="12"/>
      <c r="J180" s="13">
        <f t="shared" si="20"/>
        <v>0</v>
      </c>
      <c r="K180" s="13">
        <f t="shared" si="21"/>
        <v>0</v>
      </c>
      <c r="L180" s="13">
        <f t="shared" si="22"/>
        <v>0</v>
      </c>
      <c r="M180" s="13">
        <f t="shared" si="23"/>
        <v>0</v>
      </c>
      <c r="O180" s="1">
        <f t="shared" si="24"/>
        <v>0</v>
      </c>
    </row>
    <row r="181" spans="1:15" ht="20.100000000000001" customHeight="1" x14ac:dyDescent="0.25">
      <c r="A181" s="3" t="s">
        <v>55</v>
      </c>
      <c r="B181" s="12"/>
      <c r="C181" s="12"/>
      <c r="D181" s="12"/>
      <c r="E181" s="12"/>
      <c r="F181" s="13">
        <f t="shared" si="25"/>
        <v>0</v>
      </c>
      <c r="G181" s="13">
        <f t="shared" si="26"/>
        <v>0</v>
      </c>
      <c r="H181" s="12"/>
      <c r="I181" s="12"/>
      <c r="J181" s="13">
        <f t="shared" si="20"/>
        <v>0</v>
      </c>
      <c r="K181" s="13">
        <f t="shared" si="21"/>
        <v>0</v>
      </c>
      <c r="L181" s="13">
        <f t="shared" si="22"/>
        <v>0</v>
      </c>
      <c r="M181" s="13">
        <f t="shared" si="23"/>
        <v>0</v>
      </c>
      <c r="O181" s="1">
        <f t="shared" si="24"/>
        <v>0</v>
      </c>
    </row>
    <row r="182" spans="1:15" ht="20.100000000000001" customHeight="1" x14ac:dyDescent="0.25">
      <c r="A182" s="3" t="s">
        <v>56</v>
      </c>
      <c r="B182" s="12"/>
      <c r="C182" s="12"/>
      <c r="D182" s="12"/>
      <c r="E182" s="12"/>
      <c r="F182" s="13">
        <f t="shared" si="25"/>
        <v>0</v>
      </c>
      <c r="G182" s="13">
        <f t="shared" si="26"/>
        <v>0</v>
      </c>
      <c r="H182" s="12"/>
      <c r="I182" s="12"/>
      <c r="J182" s="13">
        <f t="shared" si="20"/>
        <v>0</v>
      </c>
      <c r="K182" s="13">
        <f t="shared" si="21"/>
        <v>0</v>
      </c>
      <c r="L182" s="13">
        <f t="shared" si="22"/>
        <v>0</v>
      </c>
      <c r="M182" s="13">
        <f t="shared" si="23"/>
        <v>0</v>
      </c>
      <c r="O182" s="1">
        <f t="shared" si="24"/>
        <v>0</v>
      </c>
    </row>
    <row r="183" spans="1:15" ht="20.100000000000001" customHeight="1" x14ac:dyDescent="0.25">
      <c r="A183" s="3" t="s">
        <v>57</v>
      </c>
      <c r="B183" s="12"/>
      <c r="C183" s="12"/>
      <c r="D183" s="12"/>
      <c r="E183" s="12"/>
      <c r="F183" s="13">
        <f t="shared" si="25"/>
        <v>0</v>
      </c>
      <c r="G183" s="13">
        <f t="shared" si="26"/>
        <v>0</v>
      </c>
      <c r="H183" s="12"/>
      <c r="I183" s="12"/>
      <c r="J183" s="13">
        <f t="shared" si="20"/>
        <v>0</v>
      </c>
      <c r="K183" s="13">
        <f t="shared" si="21"/>
        <v>0</v>
      </c>
      <c r="L183" s="13">
        <f t="shared" si="22"/>
        <v>0</v>
      </c>
      <c r="M183" s="13">
        <f t="shared" si="23"/>
        <v>0</v>
      </c>
      <c r="O183" s="27">
        <f t="shared" si="24"/>
        <v>0</v>
      </c>
    </row>
    <row r="184" spans="1:15" ht="20.100000000000001" customHeight="1" x14ac:dyDescent="0.25">
      <c r="A184" s="3" t="s">
        <v>58</v>
      </c>
      <c r="B184" s="12"/>
      <c r="C184" s="12"/>
      <c r="D184" s="12"/>
      <c r="E184" s="12"/>
      <c r="F184" s="13">
        <f t="shared" si="25"/>
        <v>0</v>
      </c>
      <c r="G184" s="13">
        <f t="shared" si="26"/>
        <v>0</v>
      </c>
      <c r="H184" s="12"/>
      <c r="I184" s="12"/>
      <c r="J184" s="13">
        <f t="shared" si="20"/>
        <v>0</v>
      </c>
      <c r="K184" s="13">
        <f t="shared" si="21"/>
        <v>0</v>
      </c>
      <c r="L184" s="13">
        <f t="shared" si="22"/>
        <v>0</v>
      </c>
      <c r="M184" s="13">
        <f t="shared" si="23"/>
        <v>0</v>
      </c>
      <c r="O184" s="1">
        <f t="shared" si="24"/>
        <v>0</v>
      </c>
    </row>
    <row r="185" spans="1:15" ht="20.100000000000001" customHeight="1" x14ac:dyDescent="0.25">
      <c r="A185" s="3" t="s">
        <v>59</v>
      </c>
      <c r="B185" s="12"/>
      <c r="C185" s="12"/>
      <c r="D185" s="12"/>
      <c r="E185" s="12"/>
      <c r="F185" s="13">
        <f t="shared" si="25"/>
        <v>0</v>
      </c>
      <c r="G185" s="13">
        <f t="shared" si="26"/>
        <v>0</v>
      </c>
      <c r="H185" s="12"/>
      <c r="I185" s="12"/>
      <c r="J185" s="13">
        <f t="shared" si="20"/>
        <v>0</v>
      </c>
      <c r="K185" s="13">
        <f t="shared" si="21"/>
        <v>0</v>
      </c>
      <c r="L185" s="13">
        <f t="shared" si="22"/>
        <v>0</v>
      </c>
      <c r="M185" s="13">
        <f t="shared" si="23"/>
        <v>0</v>
      </c>
      <c r="O185" s="27">
        <f t="shared" si="24"/>
        <v>0</v>
      </c>
    </row>
    <row r="186" spans="1:15" ht="20.100000000000001" customHeight="1" x14ac:dyDescent="0.25">
      <c r="A186" s="3" t="s">
        <v>60</v>
      </c>
      <c r="B186" s="12"/>
      <c r="C186" s="12"/>
      <c r="D186" s="12"/>
      <c r="E186" s="12"/>
      <c r="F186" s="13">
        <f t="shared" si="25"/>
        <v>0</v>
      </c>
      <c r="G186" s="13">
        <f t="shared" si="26"/>
        <v>0</v>
      </c>
      <c r="H186" s="12"/>
      <c r="I186" s="12"/>
      <c r="J186" s="13">
        <f t="shared" si="20"/>
        <v>0</v>
      </c>
      <c r="K186" s="13">
        <f t="shared" si="21"/>
        <v>0</v>
      </c>
      <c r="L186" s="13">
        <f t="shared" si="22"/>
        <v>0</v>
      </c>
      <c r="M186" s="13">
        <f t="shared" si="23"/>
        <v>0</v>
      </c>
      <c r="O186" s="27">
        <f t="shared" si="24"/>
        <v>0</v>
      </c>
    </row>
    <row r="187" spans="1:15" ht="20.100000000000001" customHeight="1" x14ac:dyDescent="0.25">
      <c r="A187" s="3" t="s">
        <v>61</v>
      </c>
      <c r="B187" s="12"/>
      <c r="C187" s="12"/>
      <c r="D187" s="12"/>
      <c r="E187" s="12"/>
      <c r="F187" s="13">
        <f t="shared" si="25"/>
        <v>0</v>
      </c>
      <c r="G187" s="13">
        <f t="shared" si="26"/>
        <v>0</v>
      </c>
      <c r="H187" s="12"/>
      <c r="I187" s="12"/>
      <c r="J187" s="13">
        <f t="shared" si="20"/>
        <v>0</v>
      </c>
      <c r="K187" s="13">
        <f t="shared" si="21"/>
        <v>0</v>
      </c>
      <c r="L187" s="13">
        <f t="shared" si="22"/>
        <v>0</v>
      </c>
      <c r="M187" s="13">
        <f t="shared" si="23"/>
        <v>0</v>
      </c>
      <c r="O187" s="1">
        <f t="shared" si="24"/>
        <v>0</v>
      </c>
    </row>
    <row r="188" spans="1:15" ht="20.100000000000001" customHeight="1" x14ac:dyDescent="0.25">
      <c r="A188" s="3" t="s">
        <v>62</v>
      </c>
      <c r="B188" s="12"/>
      <c r="C188" s="12"/>
      <c r="D188" s="12"/>
      <c r="E188" s="12"/>
      <c r="F188" s="13">
        <f t="shared" si="25"/>
        <v>0</v>
      </c>
      <c r="G188" s="13">
        <f t="shared" si="26"/>
        <v>0</v>
      </c>
      <c r="H188" s="12"/>
      <c r="I188" s="12"/>
      <c r="J188" s="13">
        <f t="shared" si="20"/>
        <v>0</v>
      </c>
      <c r="K188" s="13">
        <f t="shared" si="21"/>
        <v>0</v>
      </c>
      <c r="L188" s="13">
        <f t="shared" si="22"/>
        <v>0</v>
      </c>
      <c r="M188" s="13">
        <f t="shared" si="23"/>
        <v>0</v>
      </c>
      <c r="O188" s="1">
        <f t="shared" si="24"/>
        <v>0</v>
      </c>
    </row>
    <row r="189" spans="1:15" ht="20.100000000000001" customHeight="1" x14ac:dyDescent="0.25">
      <c r="A189" s="3" t="s">
        <v>63</v>
      </c>
      <c r="B189" s="12"/>
      <c r="C189" s="12"/>
      <c r="D189" s="12"/>
      <c r="E189" s="12"/>
      <c r="F189" s="13">
        <f t="shared" si="25"/>
        <v>0</v>
      </c>
      <c r="G189" s="13">
        <f t="shared" si="26"/>
        <v>0</v>
      </c>
      <c r="H189" s="12"/>
      <c r="I189" s="12"/>
      <c r="J189" s="13">
        <f t="shared" si="20"/>
        <v>0</v>
      </c>
      <c r="K189" s="13">
        <f t="shared" si="21"/>
        <v>0</v>
      </c>
      <c r="L189" s="13">
        <f t="shared" si="22"/>
        <v>0</v>
      </c>
      <c r="M189" s="13">
        <f t="shared" si="23"/>
        <v>0</v>
      </c>
      <c r="O189" s="1">
        <f t="shared" si="24"/>
        <v>0</v>
      </c>
    </row>
    <row r="190" spans="1:15" ht="20.100000000000001" customHeight="1" x14ac:dyDescent="0.25">
      <c r="A190" s="3" t="s">
        <v>64</v>
      </c>
      <c r="B190" s="12"/>
      <c r="C190" s="12"/>
      <c r="D190" s="12"/>
      <c r="E190" s="12"/>
      <c r="F190" s="13">
        <f t="shared" si="25"/>
        <v>0</v>
      </c>
      <c r="G190" s="13">
        <f t="shared" si="26"/>
        <v>0</v>
      </c>
      <c r="H190" s="12"/>
      <c r="I190" s="12"/>
      <c r="J190" s="13">
        <f t="shared" si="20"/>
        <v>0</v>
      </c>
      <c r="K190" s="13">
        <f t="shared" si="21"/>
        <v>0</v>
      </c>
      <c r="L190" s="13">
        <f t="shared" si="22"/>
        <v>0</v>
      </c>
      <c r="M190" s="13">
        <f t="shared" si="23"/>
        <v>0</v>
      </c>
      <c r="O190" s="1">
        <f t="shared" si="24"/>
        <v>0</v>
      </c>
    </row>
    <row r="191" spans="1:15" ht="20.100000000000001" customHeight="1" x14ac:dyDescent="0.25">
      <c r="A191" s="3" t="s">
        <v>65</v>
      </c>
      <c r="B191" s="12"/>
      <c r="C191" s="12"/>
      <c r="D191" s="12"/>
      <c r="E191" s="12"/>
      <c r="F191" s="13">
        <f t="shared" si="25"/>
        <v>0</v>
      </c>
      <c r="G191" s="13">
        <f t="shared" si="26"/>
        <v>0</v>
      </c>
      <c r="H191" s="12"/>
      <c r="I191" s="12"/>
      <c r="J191" s="13">
        <f t="shared" si="20"/>
        <v>0</v>
      </c>
      <c r="K191" s="13">
        <f t="shared" si="21"/>
        <v>0</v>
      </c>
      <c r="L191" s="13">
        <f t="shared" si="22"/>
        <v>0</v>
      </c>
      <c r="M191" s="13">
        <f t="shared" si="23"/>
        <v>0</v>
      </c>
      <c r="O191" s="1">
        <f t="shared" si="24"/>
        <v>0</v>
      </c>
    </row>
    <row r="192" spans="1:15" ht="20.100000000000001" customHeight="1" x14ac:dyDescent="0.25">
      <c r="A192" s="3" t="s">
        <v>66</v>
      </c>
      <c r="B192" s="12"/>
      <c r="C192" s="12"/>
      <c r="D192" s="12"/>
      <c r="E192" s="12"/>
      <c r="F192" s="13">
        <f t="shared" si="25"/>
        <v>0</v>
      </c>
      <c r="G192" s="13">
        <f t="shared" si="26"/>
        <v>0</v>
      </c>
      <c r="H192" s="12"/>
      <c r="I192" s="12"/>
      <c r="J192" s="13">
        <f t="shared" si="20"/>
        <v>0</v>
      </c>
      <c r="K192" s="13">
        <f t="shared" si="21"/>
        <v>0</v>
      </c>
      <c r="L192" s="13">
        <f t="shared" si="22"/>
        <v>0</v>
      </c>
      <c r="M192" s="13">
        <f t="shared" si="23"/>
        <v>0</v>
      </c>
      <c r="O192" s="1">
        <f t="shared" si="24"/>
        <v>0</v>
      </c>
    </row>
    <row r="193" spans="1:15" ht="20.100000000000001" customHeight="1" x14ac:dyDescent="0.25">
      <c r="A193" s="3" t="s">
        <v>67</v>
      </c>
      <c r="B193" s="12"/>
      <c r="C193" s="12"/>
      <c r="D193" s="12"/>
      <c r="E193" s="12"/>
      <c r="F193" s="13">
        <f t="shared" si="25"/>
        <v>0</v>
      </c>
      <c r="G193" s="13">
        <f t="shared" si="26"/>
        <v>0</v>
      </c>
      <c r="H193" s="12"/>
      <c r="I193" s="12"/>
      <c r="J193" s="13">
        <f t="shared" si="20"/>
        <v>0</v>
      </c>
      <c r="K193" s="13">
        <f t="shared" si="21"/>
        <v>0</v>
      </c>
      <c r="L193" s="13">
        <f t="shared" si="22"/>
        <v>0</v>
      </c>
      <c r="M193" s="13">
        <f t="shared" si="23"/>
        <v>0</v>
      </c>
      <c r="O193" s="1">
        <f t="shared" si="24"/>
        <v>0</v>
      </c>
    </row>
    <row r="194" spans="1:15" ht="20.100000000000001" customHeight="1" x14ac:dyDescent="0.25">
      <c r="A194" s="3" t="s">
        <v>68</v>
      </c>
      <c r="B194" s="12"/>
      <c r="C194" s="12"/>
      <c r="D194" s="12"/>
      <c r="E194" s="12"/>
      <c r="F194" s="13">
        <f t="shared" si="25"/>
        <v>0</v>
      </c>
      <c r="G194" s="13">
        <f t="shared" si="26"/>
        <v>0</v>
      </c>
      <c r="H194" s="12"/>
      <c r="I194" s="12"/>
      <c r="J194" s="13">
        <f t="shared" si="20"/>
        <v>0</v>
      </c>
      <c r="K194" s="13">
        <f t="shared" si="21"/>
        <v>0</v>
      </c>
      <c r="L194" s="13">
        <f t="shared" si="22"/>
        <v>0</v>
      </c>
      <c r="M194" s="13">
        <f t="shared" si="23"/>
        <v>0</v>
      </c>
      <c r="O194" s="1">
        <f t="shared" si="24"/>
        <v>0</v>
      </c>
    </row>
    <row r="195" spans="1:15" ht="20.100000000000001" customHeight="1" x14ac:dyDescent="0.25">
      <c r="A195" s="3" t="s">
        <v>69</v>
      </c>
      <c r="B195" s="12"/>
      <c r="C195" s="12"/>
      <c r="D195" s="12"/>
      <c r="E195" s="12"/>
      <c r="F195" s="13">
        <f t="shared" si="25"/>
        <v>0</v>
      </c>
      <c r="G195" s="13">
        <f t="shared" si="26"/>
        <v>0</v>
      </c>
      <c r="H195" s="12"/>
      <c r="I195" s="12"/>
      <c r="J195" s="13">
        <f t="shared" si="20"/>
        <v>0</v>
      </c>
      <c r="K195" s="13">
        <f t="shared" si="21"/>
        <v>0</v>
      </c>
      <c r="L195" s="13">
        <f t="shared" si="22"/>
        <v>0</v>
      </c>
      <c r="M195" s="13">
        <f t="shared" si="23"/>
        <v>0</v>
      </c>
      <c r="O195" s="1">
        <f t="shared" si="24"/>
        <v>0</v>
      </c>
    </row>
    <row r="196" spans="1:15" ht="20.100000000000001" customHeight="1" x14ac:dyDescent="0.25">
      <c r="A196" s="3" t="s">
        <v>70</v>
      </c>
      <c r="B196" s="12"/>
      <c r="C196" s="12"/>
      <c r="D196" s="12"/>
      <c r="E196" s="12"/>
      <c r="F196" s="13">
        <f t="shared" si="25"/>
        <v>0</v>
      </c>
      <c r="G196" s="13">
        <f t="shared" si="26"/>
        <v>0</v>
      </c>
      <c r="H196" s="12"/>
      <c r="I196" s="12"/>
      <c r="J196" s="13">
        <f t="shared" si="20"/>
        <v>0</v>
      </c>
      <c r="K196" s="13">
        <f t="shared" si="21"/>
        <v>0</v>
      </c>
      <c r="L196" s="13">
        <f t="shared" si="22"/>
        <v>0</v>
      </c>
      <c r="M196" s="13">
        <f t="shared" si="23"/>
        <v>0</v>
      </c>
      <c r="O196" s="1">
        <f t="shared" si="24"/>
        <v>0</v>
      </c>
    </row>
    <row r="197" spans="1:15" ht="20.100000000000001" customHeight="1" x14ac:dyDescent="0.25">
      <c r="A197" s="3" t="s">
        <v>71</v>
      </c>
      <c r="B197" s="12"/>
      <c r="C197" s="12"/>
      <c r="D197" s="12"/>
      <c r="E197" s="12"/>
      <c r="F197" s="13">
        <f t="shared" si="25"/>
        <v>0</v>
      </c>
      <c r="G197" s="13">
        <f t="shared" si="26"/>
        <v>0</v>
      </c>
      <c r="H197" s="12"/>
      <c r="I197" s="12"/>
      <c r="J197" s="13">
        <f t="shared" si="20"/>
        <v>0</v>
      </c>
      <c r="K197" s="13">
        <f t="shared" si="21"/>
        <v>0</v>
      </c>
      <c r="L197" s="13">
        <f t="shared" si="22"/>
        <v>0</v>
      </c>
      <c r="M197" s="13">
        <f t="shared" si="23"/>
        <v>0</v>
      </c>
      <c r="O197" s="1">
        <f t="shared" si="24"/>
        <v>0</v>
      </c>
    </row>
    <row r="198" spans="1:15" ht="20.100000000000001" customHeight="1" x14ac:dyDescent="0.25">
      <c r="A198" s="3" t="s">
        <v>72</v>
      </c>
      <c r="B198" s="12"/>
      <c r="C198" s="12"/>
      <c r="D198" s="12"/>
      <c r="E198" s="12"/>
      <c r="F198" s="13">
        <f t="shared" si="25"/>
        <v>0</v>
      </c>
      <c r="G198" s="13">
        <f t="shared" si="26"/>
        <v>0</v>
      </c>
      <c r="H198" s="12"/>
      <c r="I198" s="12"/>
      <c r="J198" s="13">
        <f t="shared" si="20"/>
        <v>0</v>
      </c>
      <c r="K198" s="13">
        <f t="shared" si="21"/>
        <v>0</v>
      </c>
      <c r="L198" s="13">
        <f t="shared" si="22"/>
        <v>0</v>
      </c>
      <c r="M198" s="13">
        <f t="shared" si="23"/>
        <v>0</v>
      </c>
      <c r="O198" s="1">
        <f t="shared" si="24"/>
        <v>0</v>
      </c>
    </row>
    <row r="199" spans="1:15" ht="20.100000000000001" customHeight="1" x14ac:dyDescent="0.25">
      <c r="A199" s="3" t="s">
        <v>73</v>
      </c>
      <c r="B199" s="12"/>
      <c r="C199" s="12"/>
      <c r="D199" s="12"/>
      <c r="E199" s="12"/>
      <c r="F199" s="13">
        <f t="shared" si="25"/>
        <v>0</v>
      </c>
      <c r="G199" s="13">
        <f t="shared" si="26"/>
        <v>0</v>
      </c>
      <c r="H199" s="12"/>
      <c r="I199" s="12"/>
      <c r="J199" s="13">
        <f t="shared" ref="J199:J200" si="27">SUM(F199,H199)</f>
        <v>0</v>
      </c>
      <c r="K199" s="13">
        <f t="shared" ref="K199:K200" si="28">SUM(G199,I199)</f>
        <v>0</v>
      </c>
      <c r="L199" s="13">
        <f t="shared" ref="L199:L200" si="29">MAX($D199-$E199+$F199-$G199,0)</f>
        <v>0</v>
      </c>
      <c r="M199" s="13">
        <f t="shared" ref="M199:M200" si="30">ABS(MIN($D199-$E199+$F199-$G199,0))</f>
        <v>0</v>
      </c>
      <c r="O199" s="1">
        <f t="shared" ref="O199:O201" si="31">IF(OR(D199&lt;&gt;0,E199&lt;&gt;0,F199&lt;&gt;0,G199&lt;&gt;0,J199&lt;&gt;0,K199&lt;&gt;0,L199&lt;&gt;0,M199&lt;&gt;0),1,0)</f>
        <v>0</v>
      </c>
    </row>
    <row r="200" spans="1:15" ht="20.100000000000001" customHeight="1" x14ac:dyDescent="0.25">
      <c r="A200" s="24" t="s">
        <v>74</v>
      </c>
      <c r="B200" s="29"/>
      <c r="C200" s="29"/>
      <c r="D200" s="29"/>
      <c r="E200" s="29"/>
      <c r="F200" s="25">
        <f t="shared" si="25"/>
        <v>0</v>
      </c>
      <c r="G200" s="25">
        <f t="shared" si="26"/>
        <v>0</v>
      </c>
      <c r="H200" s="29"/>
      <c r="I200" s="29"/>
      <c r="J200" s="25">
        <f t="shared" si="27"/>
        <v>0</v>
      </c>
      <c r="K200" s="25">
        <f t="shared" si="28"/>
        <v>0</v>
      </c>
      <c r="L200" s="25">
        <f t="shared" si="29"/>
        <v>0</v>
      </c>
      <c r="M200" s="25">
        <f t="shared" si="30"/>
        <v>0</v>
      </c>
      <c r="O200" s="27">
        <f t="shared" si="31"/>
        <v>0</v>
      </c>
    </row>
    <row r="201" spans="1:15" ht="20.100000000000001" customHeight="1" x14ac:dyDescent="0.25">
      <c r="A201" s="23"/>
      <c r="B201" s="30">
        <f t="shared" ref="B201" si="32">SUM(B6:B200)</f>
        <v>0</v>
      </c>
      <c r="C201" s="30">
        <f t="shared" ref="C201" si="33">SUM(C6:C200)</f>
        <v>0</v>
      </c>
      <c r="D201" s="30">
        <f t="shared" ref="D201" si="34">SUM(D6:D200)</f>
        <v>0</v>
      </c>
      <c r="E201" s="30">
        <f t="shared" ref="E201" si="35">SUM(E6:E200)</f>
        <v>0</v>
      </c>
      <c r="F201" s="30">
        <f t="shared" ref="F201" si="36">SUM(F6:F200)</f>
        <v>0</v>
      </c>
      <c r="G201" s="30">
        <f t="shared" ref="G201:M201" si="37">SUM(G6:G200)</f>
        <v>0</v>
      </c>
      <c r="H201" s="30">
        <f t="shared" si="37"/>
        <v>0</v>
      </c>
      <c r="I201" s="30">
        <f t="shared" si="37"/>
        <v>0</v>
      </c>
      <c r="J201" s="30">
        <f t="shared" si="37"/>
        <v>0</v>
      </c>
      <c r="K201" s="30">
        <f t="shared" si="37"/>
        <v>0</v>
      </c>
      <c r="L201" s="30">
        <f t="shared" si="37"/>
        <v>0</v>
      </c>
      <c r="M201" s="30">
        <f t="shared" si="37"/>
        <v>0</v>
      </c>
      <c r="O201" s="27">
        <f t="shared" si="31"/>
        <v>0</v>
      </c>
    </row>
  </sheetData>
  <autoFilter ref="O5:O201"/>
  <mergeCells count="8">
    <mergeCell ref="B2:M2"/>
    <mergeCell ref="B1:M1"/>
    <mergeCell ref="J4:K4"/>
    <mergeCell ref="L4:M4"/>
    <mergeCell ref="A4:A5"/>
    <mergeCell ref="B4:C4"/>
    <mergeCell ref="D4:E4"/>
    <mergeCell ref="F4:G4"/>
  </mergeCells>
  <phoneticPr fontId="1" type="noConversion"/>
  <pageMargins left="0.56000000000000005" right="0.24" top="0.18" bottom="0.2" header="0.17" footer="0.17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showZeros="0" tabSelected="1" view="pageBreakPreview" zoomScale="85" zoomScaleNormal="100" zoomScaleSheetLayoutView="85" workbookViewId="0">
      <selection activeCell="I1" sqref="I1"/>
    </sheetView>
  </sheetViews>
  <sheetFormatPr defaultRowHeight="15" x14ac:dyDescent="0.2"/>
  <cols>
    <col min="1" max="1" width="48.5703125" style="110" bestFit="1" customWidth="1"/>
    <col min="2" max="2" width="7.28515625" style="54" customWidth="1"/>
    <col min="3" max="3" width="8.42578125" style="110" bestFit="1" customWidth="1"/>
    <col min="4" max="4" width="20.140625" style="110" bestFit="1" customWidth="1"/>
    <col min="5" max="5" width="21.42578125" style="110" customWidth="1"/>
    <col min="6" max="16384" width="9.140625" style="110"/>
  </cols>
  <sheetData>
    <row r="1" spans="1:6" s="57" customFormat="1" ht="12.75" x14ac:dyDescent="0.2">
      <c r="A1" s="56" t="s">
        <v>503</v>
      </c>
      <c r="B1" s="56"/>
      <c r="D1" s="500" t="s">
        <v>504</v>
      </c>
      <c r="E1" s="500"/>
      <c r="F1" s="56"/>
    </row>
    <row r="2" spans="1:6" s="57" customFormat="1" ht="12.75" x14ac:dyDescent="0.2">
      <c r="A2" s="58" t="s">
        <v>505</v>
      </c>
      <c r="B2" s="59"/>
      <c r="E2" s="71" t="s">
        <v>508</v>
      </c>
      <c r="F2" s="72"/>
    </row>
    <row r="3" spans="1:6" s="57" customFormat="1" ht="12.75" x14ac:dyDescent="0.2">
      <c r="A3" s="57" t="s">
        <v>506</v>
      </c>
      <c r="B3" s="59"/>
      <c r="C3" s="60"/>
      <c r="D3" s="61"/>
    </row>
    <row r="4" spans="1:6" s="65" customFormat="1" ht="15.75" x14ac:dyDescent="0.2">
      <c r="A4" s="62"/>
      <c r="B4" s="63"/>
      <c r="C4" s="64"/>
      <c r="D4" s="64"/>
    </row>
    <row r="5" spans="1:6" s="65" customFormat="1" ht="15.75" x14ac:dyDescent="0.2">
      <c r="A5" s="66"/>
      <c r="B5" s="66"/>
      <c r="C5" s="67"/>
      <c r="E5" s="73" t="s">
        <v>507</v>
      </c>
    </row>
    <row r="6" spans="1:6" s="65" customFormat="1" ht="15.75" x14ac:dyDescent="0.2">
      <c r="A6" s="501" t="s">
        <v>427</v>
      </c>
      <c r="B6" s="501"/>
      <c r="C6" s="501"/>
      <c r="D6" s="501"/>
      <c r="E6" s="501"/>
    </row>
    <row r="7" spans="1:6" s="65" customFormat="1" ht="15.75" x14ac:dyDescent="0.2">
      <c r="A7" s="502" t="s">
        <v>508</v>
      </c>
      <c r="B7" s="502"/>
      <c r="C7" s="502"/>
      <c r="D7" s="502"/>
      <c r="E7" s="502"/>
    </row>
    <row r="8" spans="1:6" s="65" customFormat="1" ht="16.5" thickBot="1" x14ac:dyDescent="0.25">
      <c r="A8" s="68"/>
      <c r="B8" s="68"/>
      <c r="C8" s="69"/>
      <c r="E8" s="70" t="s">
        <v>509</v>
      </c>
    </row>
    <row r="9" spans="1:6" ht="25.5" x14ac:dyDescent="0.2">
      <c r="A9" s="128" t="s">
        <v>534</v>
      </c>
      <c r="B9" s="129" t="s">
        <v>530</v>
      </c>
      <c r="C9" s="130" t="s">
        <v>531</v>
      </c>
      <c r="D9" s="131" t="s">
        <v>532</v>
      </c>
      <c r="E9" s="132" t="s">
        <v>533</v>
      </c>
    </row>
    <row r="10" spans="1:6" x14ac:dyDescent="0.2">
      <c r="A10" s="74" t="s">
        <v>517</v>
      </c>
      <c r="B10" s="35" t="s">
        <v>208</v>
      </c>
      <c r="C10" s="36" t="s">
        <v>75</v>
      </c>
      <c r="D10" s="37">
        <f>D12+D15+D19+D28+D31</f>
        <v>889466926614</v>
      </c>
      <c r="E10" s="75">
        <f>E12+E15+E19+E28+E31</f>
        <v>868796112525</v>
      </c>
    </row>
    <row r="11" spans="1:6" x14ac:dyDescent="0.2">
      <c r="A11" s="117" t="s">
        <v>518</v>
      </c>
      <c r="B11" s="102"/>
      <c r="C11" s="103"/>
      <c r="D11" s="104"/>
      <c r="E11" s="105"/>
    </row>
    <row r="12" spans="1:6" x14ac:dyDescent="0.2">
      <c r="A12" s="77" t="s">
        <v>209</v>
      </c>
      <c r="B12" s="32" t="s">
        <v>210</v>
      </c>
      <c r="C12" s="112" t="s">
        <v>511</v>
      </c>
      <c r="D12" s="34">
        <f>D13+D14</f>
        <v>3683410897</v>
      </c>
      <c r="E12" s="78">
        <f>E13+E14</f>
        <v>42868136815</v>
      </c>
    </row>
    <row r="13" spans="1:6" x14ac:dyDescent="0.2">
      <c r="A13" s="84" t="s">
        <v>211</v>
      </c>
      <c r="B13" s="85" t="s">
        <v>212</v>
      </c>
      <c r="C13" s="112" t="s">
        <v>512</v>
      </c>
      <c r="D13" s="111">
        <v>3683410897</v>
      </c>
      <c r="E13" s="76">
        <v>42868136815</v>
      </c>
    </row>
    <row r="14" spans="1:6" hidden="1" x14ac:dyDescent="0.2">
      <c r="A14" s="84" t="s">
        <v>213</v>
      </c>
      <c r="B14" s="85" t="s">
        <v>214</v>
      </c>
      <c r="C14" s="86" t="s">
        <v>75</v>
      </c>
      <c r="D14" s="87">
        <v>0</v>
      </c>
      <c r="E14" s="88">
        <v>0</v>
      </c>
    </row>
    <row r="15" spans="1:6" x14ac:dyDescent="0.2">
      <c r="A15" s="77" t="s">
        <v>215</v>
      </c>
      <c r="B15" s="32" t="s">
        <v>216</v>
      </c>
      <c r="C15" s="33" t="s">
        <v>75</v>
      </c>
      <c r="D15" s="34">
        <f>D16+D17+D18</f>
        <v>0</v>
      </c>
      <c r="E15" s="78">
        <f>E16+E17+E18</f>
        <v>0</v>
      </c>
    </row>
    <row r="16" spans="1:6" hidden="1" x14ac:dyDescent="0.2">
      <c r="A16" s="84" t="s">
        <v>217</v>
      </c>
      <c r="B16" s="85" t="s">
        <v>218</v>
      </c>
      <c r="C16" s="86" t="s">
        <v>75</v>
      </c>
      <c r="D16" s="87">
        <v>0</v>
      </c>
      <c r="E16" s="88">
        <v>0</v>
      </c>
    </row>
    <row r="17" spans="1:5" hidden="1" x14ac:dyDescent="0.2">
      <c r="A17" s="84" t="s">
        <v>219</v>
      </c>
      <c r="B17" s="85" t="s">
        <v>220</v>
      </c>
      <c r="C17" s="86" t="s">
        <v>75</v>
      </c>
      <c r="D17" s="87">
        <v>0</v>
      </c>
      <c r="E17" s="88">
        <v>0</v>
      </c>
    </row>
    <row r="18" spans="1:5" hidden="1" x14ac:dyDescent="0.2">
      <c r="A18" s="84" t="s">
        <v>221</v>
      </c>
      <c r="B18" s="85" t="s">
        <v>222</v>
      </c>
      <c r="C18" s="86" t="s">
        <v>75</v>
      </c>
      <c r="D18" s="87">
        <v>0</v>
      </c>
      <c r="E18" s="88">
        <v>0</v>
      </c>
    </row>
    <row r="19" spans="1:5" x14ac:dyDescent="0.2">
      <c r="A19" s="77" t="s">
        <v>223</v>
      </c>
      <c r="B19" s="32" t="s">
        <v>224</v>
      </c>
      <c r="C19" s="33" t="s">
        <v>75</v>
      </c>
      <c r="D19" s="34">
        <f>D20+D21+D22+D23+D24+D25+D26+D27</f>
        <v>739158866256</v>
      </c>
      <c r="E19" s="78">
        <f>E20+E21+E22+E23+E24+E25+E26+E27</f>
        <v>688137201743</v>
      </c>
    </row>
    <row r="20" spans="1:5" x14ac:dyDescent="0.2">
      <c r="A20" s="84" t="s">
        <v>225</v>
      </c>
      <c r="B20" s="85" t="s">
        <v>226</v>
      </c>
      <c r="C20" s="113" t="s">
        <v>513</v>
      </c>
      <c r="D20" s="55">
        <v>266209434782</v>
      </c>
      <c r="E20" s="76">
        <v>298702773930</v>
      </c>
    </row>
    <row r="21" spans="1:5" x14ac:dyDescent="0.2">
      <c r="A21" s="84" t="s">
        <v>227</v>
      </c>
      <c r="B21" s="85" t="s">
        <v>228</v>
      </c>
      <c r="C21" s="113" t="s">
        <v>514</v>
      </c>
      <c r="D21" s="55">
        <v>176348175816</v>
      </c>
      <c r="E21" s="76">
        <v>154048055880</v>
      </c>
    </row>
    <row r="22" spans="1:5" x14ac:dyDescent="0.2">
      <c r="A22" s="84" t="s">
        <v>229</v>
      </c>
      <c r="B22" s="85" t="s">
        <v>230</v>
      </c>
      <c r="C22" s="86" t="s">
        <v>75</v>
      </c>
      <c r="D22" s="55">
        <v>25437876857</v>
      </c>
      <c r="E22" s="76">
        <v>7914205345</v>
      </c>
    </row>
    <row r="23" spans="1:5" hidden="1" x14ac:dyDescent="0.2">
      <c r="A23" s="84" t="s">
        <v>231</v>
      </c>
      <c r="B23" s="85" t="s">
        <v>232</v>
      </c>
      <c r="C23" s="86" t="s">
        <v>75</v>
      </c>
      <c r="D23" s="55"/>
      <c r="E23" s="76"/>
    </row>
    <row r="24" spans="1:5" hidden="1" x14ac:dyDescent="0.2">
      <c r="A24" s="84" t="s">
        <v>233</v>
      </c>
      <c r="B24" s="85" t="s">
        <v>234</v>
      </c>
      <c r="C24" s="86" t="s">
        <v>75</v>
      </c>
      <c r="D24" s="55"/>
      <c r="E24" s="76"/>
    </row>
    <row r="25" spans="1:5" x14ac:dyDescent="0.2">
      <c r="A25" s="84" t="s">
        <v>235</v>
      </c>
      <c r="B25" s="85" t="s">
        <v>236</v>
      </c>
      <c r="C25" s="112" t="s">
        <v>515</v>
      </c>
      <c r="D25" s="55">
        <v>279061264212</v>
      </c>
      <c r="E25" s="76">
        <v>235370051999</v>
      </c>
    </row>
    <row r="26" spans="1:5" x14ac:dyDescent="0.2">
      <c r="A26" s="84" t="s">
        <v>237</v>
      </c>
      <c r="B26" s="85" t="s">
        <v>238</v>
      </c>
      <c r="C26" s="86" t="s">
        <v>75</v>
      </c>
      <c r="D26" s="55">
        <v>-7897885411</v>
      </c>
      <c r="E26" s="76">
        <v>-7897885411</v>
      </c>
    </row>
    <row r="27" spans="1:5" hidden="1" x14ac:dyDescent="0.2">
      <c r="A27" s="84" t="s">
        <v>239</v>
      </c>
      <c r="B27" s="85" t="s">
        <v>240</v>
      </c>
      <c r="C27" s="86" t="s">
        <v>75</v>
      </c>
      <c r="D27" s="87">
        <f>SUMIF(tk_cdkt,"1381",du_no_ck)</f>
        <v>0</v>
      </c>
      <c r="E27" s="88">
        <f>SUMIF(tk_cdkt,"1381",du_no_dk)</f>
        <v>0</v>
      </c>
    </row>
    <row r="28" spans="1:5" x14ac:dyDescent="0.2">
      <c r="A28" s="77" t="s">
        <v>241</v>
      </c>
      <c r="B28" s="32" t="s">
        <v>242</v>
      </c>
      <c r="C28" s="33" t="s">
        <v>75</v>
      </c>
      <c r="D28" s="34">
        <f>D29+D30</f>
        <v>146549143095</v>
      </c>
      <c r="E28" s="78">
        <f>E29+E30</f>
        <v>136829356009</v>
      </c>
    </row>
    <row r="29" spans="1:5" x14ac:dyDescent="0.2">
      <c r="A29" s="84" t="s">
        <v>243</v>
      </c>
      <c r="B29" s="85" t="s">
        <v>244</v>
      </c>
      <c r="C29" s="112" t="s">
        <v>516</v>
      </c>
      <c r="D29" s="55">
        <v>146712353450</v>
      </c>
      <c r="E29" s="76">
        <v>136992566364</v>
      </c>
    </row>
    <row r="30" spans="1:5" x14ac:dyDescent="0.2">
      <c r="A30" s="84" t="s">
        <v>245</v>
      </c>
      <c r="B30" s="85" t="s">
        <v>246</v>
      </c>
      <c r="C30" s="86" t="s">
        <v>75</v>
      </c>
      <c r="D30" s="55">
        <v>-163210355</v>
      </c>
      <c r="E30" s="76">
        <v>-163210355</v>
      </c>
    </row>
    <row r="31" spans="1:5" x14ac:dyDescent="0.2">
      <c r="A31" s="77" t="s">
        <v>247</v>
      </c>
      <c r="B31" s="32" t="s">
        <v>248</v>
      </c>
      <c r="C31" s="33" t="s">
        <v>75</v>
      </c>
      <c r="D31" s="34">
        <f>D32+D33+D34+D35+D36</f>
        <v>75506366</v>
      </c>
      <c r="E31" s="78">
        <f>E32+E33+E34+E35+E36</f>
        <v>961417958</v>
      </c>
    </row>
    <row r="32" spans="1:5" x14ac:dyDescent="0.2">
      <c r="A32" s="84" t="s">
        <v>249</v>
      </c>
      <c r="B32" s="85" t="s">
        <v>250</v>
      </c>
      <c r="C32" s="86" t="s">
        <v>75</v>
      </c>
      <c r="D32" s="55">
        <v>75506366</v>
      </c>
      <c r="E32" s="76">
        <v>94103184</v>
      </c>
    </row>
    <row r="33" spans="1:5" x14ac:dyDescent="0.2">
      <c r="A33" s="84" t="s">
        <v>251</v>
      </c>
      <c r="B33" s="85" t="s">
        <v>252</v>
      </c>
      <c r="C33" s="86" t="s">
        <v>75</v>
      </c>
      <c r="D33" s="55">
        <v>0</v>
      </c>
      <c r="E33" s="76">
        <v>867314774</v>
      </c>
    </row>
    <row r="34" spans="1:5" hidden="1" x14ac:dyDescent="0.2">
      <c r="A34" s="84" t="s">
        <v>253</v>
      </c>
      <c r="B34" s="85" t="s">
        <v>254</v>
      </c>
      <c r="C34" s="86" t="s">
        <v>75</v>
      </c>
      <c r="D34" s="55"/>
      <c r="E34" s="76"/>
    </row>
    <row r="35" spans="1:5" hidden="1" x14ac:dyDescent="0.2">
      <c r="A35" s="84" t="s">
        <v>255</v>
      </c>
      <c r="B35" s="85" t="s">
        <v>256</v>
      </c>
      <c r="C35" s="86" t="s">
        <v>75</v>
      </c>
      <c r="D35" s="55"/>
      <c r="E35" s="76"/>
    </row>
    <row r="36" spans="1:5" hidden="1" x14ac:dyDescent="0.2">
      <c r="A36" s="84" t="s">
        <v>257</v>
      </c>
      <c r="B36" s="85" t="s">
        <v>258</v>
      </c>
      <c r="C36" s="86" t="s">
        <v>75</v>
      </c>
      <c r="D36" s="87">
        <f>SUMIF(tk_cdkt,"2288",du_no_ck)</f>
        <v>0</v>
      </c>
      <c r="E36" s="88">
        <f>SUMIF(tk_cdkt,"2288",du_no_dk)</f>
        <v>0</v>
      </c>
    </row>
    <row r="37" spans="1:5" x14ac:dyDescent="0.2">
      <c r="A37" s="77" t="s">
        <v>519</v>
      </c>
      <c r="B37" s="32" t="s">
        <v>259</v>
      </c>
      <c r="C37" s="33" t="s">
        <v>75</v>
      </c>
      <c r="D37" s="34">
        <f>D39+D47+D57+D60+D63+D69</f>
        <v>276669789687</v>
      </c>
      <c r="E37" s="78">
        <f>E39+E47+E57+E60+E63+E69</f>
        <v>277958717893</v>
      </c>
    </row>
    <row r="38" spans="1:5" x14ac:dyDescent="0.2">
      <c r="A38" s="117" t="s">
        <v>520</v>
      </c>
      <c r="B38" s="32"/>
      <c r="C38" s="33"/>
      <c r="D38" s="34"/>
      <c r="E38" s="78"/>
    </row>
    <row r="39" spans="1:5" x14ac:dyDescent="0.2">
      <c r="A39" s="77" t="s">
        <v>260</v>
      </c>
      <c r="B39" s="32" t="s">
        <v>261</v>
      </c>
      <c r="C39" s="33" t="s">
        <v>75</v>
      </c>
      <c r="D39" s="34">
        <f>D40+D41+D42+D43+D44+D45+D46</f>
        <v>0</v>
      </c>
      <c r="E39" s="78">
        <f>E40+E41+E42+E43+E44+E45+E46</f>
        <v>0</v>
      </c>
    </row>
    <row r="40" spans="1:5" x14ac:dyDescent="0.2">
      <c r="A40" s="84" t="s">
        <v>262</v>
      </c>
      <c r="B40" s="85" t="s">
        <v>263</v>
      </c>
      <c r="C40" s="114" t="s">
        <v>521</v>
      </c>
      <c r="D40" s="55">
        <v>300683622</v>
      </c>
      <c r="E40" s="76">
        <v>300683622</v>
      </c>
    </row>
    <row r="41" spans="1:5" hidden="1" x14ac:dyDescent="0.2">
      <c r="A41" s="84" t="s">
        <v>264</v>
      </c>
      <c r="B41" s="85" t="s">
        <v>265</v>
      </c>
      <c r="C41" s="86" t="s">
        <v>75</v>
      </c>
      <c r="D41" s="87">
        <v>0</v>
      </c>
      <c r="E41" s="88">
        <v>0</v>
      </c>
    </row>
    <row r="42" spans="1:5" hidden="1" x14ac:dyDescent="0.2">
      <c r="A42" s="84" t="s">
        <v>266</v>
      </c>
      <c r="B42" s="85" t="s">
        <v>267</v>
      </c>
      <c r="C42" s="86" t="s">
        <v>75</v>
      </c>
      <c r="D42" s="87">
        <v>0</v>
      </c>
      <c r="E42" s="88">
        <v>0</v>
      </c>
    </row>
    <row r="43" spans="1:5" hidden="1" x14ac:dyDescent="0.2">
      <c r="A43" s="84" t="s">
        <v>268</v>
      </c>
      <c r="B43" s="85" t="s">
        <v>269</v>
      </c>
      <c r="C43" s="86" t="s">
        <v>75</v>
      </c>
      <c r="D43" s="87">
        <v>0</v>
      </c>
      <c r="E43" s="88">
        <v>0</v>
      </c>
    </row>
    <row r="44" spans="1:5" hidden="1" x14ac:dyDescent="0.2">
      <c r="A44" s="84" t="s">
        <v>270</v>
      </c>
      <c r="B44" s="85" t="s">
        <v>271</v>
      </c>
      <c r="C44" s="86" t="s">
        <v>75</v>
      </c>
      <c r="D44" s="87">
        <v>0</v>
      </c>
      <c r="E44" s="88">
        <v>0</v>
      </c>
    </row>
    <row r="45" spans="1:5" hidden="1" x14ac:dyDescent="0.2">
      <c r="A45" s="84" t="s">
        <v>272</v>
      </c>
      <c r="B45" s="85" t="s">
        <v>273</v>
      </c>
      <c r="C45" s="86" t="s">
        <v>75</v>
      </c>
      <c r="D45" s="87">
        <v>0</v>
      </c>
      <c r="E45" s="88">
        <v>0</v>
      </c>
    </row>
    <row r="46" spans="1:5" x14ac:dyDescent="0.2">
      <c r="A46" s="84" t="s">
        <v>274</v>
      </c>
      <c r="B46" s="85" t="s">
        <v>275</v>
      </c>
      <c r="C46" s="86" t="s">
        <v>75</v>
      </c>
      <c r="D46" s="55">
        <v>-300683622</v>
      </c>
      <c r="E46" s="76">
        <v>-300683622</v>
      </c>
    </row>
    <row r="47" spans="1:5" x14ac:dyDescent="0.2">
      <c r="A47" s="89" t="s">
        <v>276</v>
      </c>
      <c r="B47" s="90" t="s">
        <v>277</v>
      </c>
      <c r="C47" s="91" t="s">
        <v>75</v>
      </c>
      <c r="D47" s="92">
        <f>D48+D51+D54</f>
        <v>124063389572</v>
      </c>
      <c r="E47" s="93">
        <f>E48+E51+E54</f>
        <v>127167033422</v>
      </c>
    </row>
    <row r="48" spans="1:5" x14ac:dyDescent="0.2">
      <c r="A48" s="94" t="s">
        <v>278</v>
      </c>
      <c r="B48" s="95" t="s">
        <v>279</v>
      </c>
      <c r="C48" s="112" t="s">
        <v>522</v>
      </c>
      <c r="D48" s="55">
        <v>121258711539</v>
      </c>
      <c r="E48" s="76">
        <v>124004311383</v>
      </c>
    </row>
    <row r="49" spans="1:5" x14ac:dyDescent="0.2">
      <c r="A49" s="84" t="s">
        <v>280</v>
      </c>
      <c r="B49" s="85" t="s">
        <v>281</v>
      </c>
      <c r="C49" s="116"/>
      <c r="D49" s="55">
        <v>152753122229</v>
      </c>
      <c r="E49" s="76">
        <v>152753122229</v>
      </c>
    </row>
    <row r="50" spans="1:5" x14ac:dyDescent="0.2">
      <c r="A50" s="84" t="s">
        <v>282</v>
      </c>
      <c r="B50" s="85" t="s">
        <v>283</v>
      </c>
      <c r="C50" s="116"/>
      <c r="D50" s="55">
        <v>-31494410690</v>
      </c>
      <c r="E50" s="76">
        <v>-28748810846</v>
      </c>
    </row>
    <row r="51" spans="1:5" x14ac:dyDescent="0.2">
      <c r="A51" s="84" t="s">
        <v>284</v>
      </c>
      <c r="B51" s="85" t="s">
        <v>285</v>
      </c>
      <c r="C51" s="114" t="s">
        <v>523</v>
      </c>
      <c r="D51" s="55">
        <v>2804678033</v>
      </c>
      <c r="E51" s="76">
        <v>3162722039</v>
      </c>
    </row>
    <row r="52" spans="1:5" x14ac:dyDescent="0.2">
      <c r="A52" s="84" t="s">
        <v>280</v>
      </c>
      <c r="B52" s="85" t="s">
        <v>286</v>
      </c>
      <c r="C52" s="116"/>
      <c r="D52" s="115">
        <v>3580440046</v>
      </c>
      <c r="E52" s="118">
        <v>3580440046</v>
      </c>
    </row>
    <row r="53" spans="1:5" x14ac:dyDescent="0.2">
      <c r="A53" s="84" t="s">
        <v>282</v>
      </c>
      <c r="B53" s="85" t="s">
        <v>287</v>
      </c>
      <c r="C53" s="116"/>
      <c r="D53" s="115">
        <v>-775762013</v>
      </c>
      <c r="E53" s="118">
        <v>-417718007</v>
      </c>
    </row>
    <row r="54" spans="1:5" x14ac:dyDescent="0.2">
      <c r="A54" s="84" t="s">
        <v>288</v>
      </c>
      <c r="B54" s="85" t="s">
        <v>289</v>
      </c>
      <c r="C54" s="112" t="s">
        <v>524</v>
      </c>
      <c r="D54" s="55">
        <v>0</v>
      </c>
      <c r="E54" s="76">
        <v>0</v>
      </c>
    </row>
    <row r="55" spans="1:5" x14ac:dyDescent="0.2">
      <c r="A55" s="84" t="s">
        <v>280</v>
      </c>
      <c r="B55" s="85" t="s">
        <v>290</v>
      </c>
      <c r="C55" s="86" t="s">
        <v>75</v>
      </c>
      <c r="D55" s="55">
        <v>152500000</v>
      </c>
      <c r="E55" s="76">
        <v>152500000</v>
      </c>
    </row>
    <row r="56" spans="1:5" x14ac:dyDescent="0.2">
      <c r="A56" s="84" t="s">
        <v>282</v>
      </c>
      <c r="B56" s="85" t="s">
        <v>291</v>
      </c>
      <c r="C56" s="86" t="s">
        <v>75</v>
      </c>
      <c r="D56" s="55">
        <v>-152500000</v>
      </c>
      <c r="E56" s="76">
        <v>-152500000</v>
      </c>
    </row>
    <row r="57" spans="1:5" hidden="1" x14ac:dyDescent="0.2">
      <c r="A57" s="77" t="s">
        <v>292</v>
      </c>
      <c r="B57" s="32" t="s">
        <v>293</v>
      </c>
      <c r="C57" s="33" t="s">
        <v>75</v>
      </c>
      <c r="D57" s="34">
        <f>D58+D59</f>
        <v>0</v>
      </c>
      <c r="E57" s="78">
        <f>E58+E59</f>
        <v>0</v>
      </c>
    </row>
    <row r="58" spans="1:5" hidden="1" x14ac:dyDescent="0.2">
      <c r="A58" s="84" t="s">
        <v>280</v>
      </c>
      <c r="B58" s="85" t="s">
        <v>294</v>
      </c>
      <c r="C58" s="86" t="s">
        <v>75</v>
      </c>
      <c r="D58" s="87">
        <v>0</v>
      </c>
      <c r="E58" s="88">
        <v>0</v>
      </c>
    </row>
    <row r="59" spans="1:5" hidden="1" x14ac:dyDescent="0.2">
      <c r="A59" s="84" t="s">
        <v>282</v>
      </c>
      <c r="B59" s="85" t="s">
        <v>295</v>
      </c>
      <c r="C59" s="86" t="s">
        <v>75</v>
      </c>
      <c r="D59" s="87">
        <v>0</v>
      </c>
      <c r="E59" s="88">
        <v>0</v>
      </c>
    </row>
    <row r="60" spans="1:5" x14ac:dyDescent="0.2">
      <c r="A60" s="77" t="s">
        <v>296</v>
      </c>
      <c r="B60" s="32" t="s">
        <v>297</v>
      </c>
      <c r="C60" s="33" t="s">
        <v>75</v>
      </c>
      <c r="D60" s="34">
        <f>D61+D62</f>
        <v>48444778584</v>
      </c>
      <c r="E60" s="78">
        <f>E61+E62</f>
        <v>57610880840</v>
      </c>
    </row>
    <row r="61" spans="1:5" hidden="1" x14ac:dyDescent="0.2">
      <c r="A61" s="84" t="s">
        <v>298</v>
      </c>
      <c r="B61" s="85" t="s">
        <v>299</v>
      </c>
      <c r="C61" s="86" t="s">
        <v>75</v>
      </c>
      <c r="D61" s="87">
        <v>0</v>
      </c>
      <c r="E61" s="88">
        <v>0</v>
      </c>
    </row>
    <row r="62" spans="1:5" x14ac:dyDescent="0.2">
      <c r="A62" s="84" t="s">
        <v>300</v>
      </c>
      <c r="B62" s="85" t="s">
        <v>301</v>
      </c>
      <c r="C62" s="86" t="s">
        <v>75</v>
      </c>
      <c r="D62" s="55">
        <v>48444778584</v>
      </c>
      <c r="E62" s="76">
        <v>57610880840</v>
      </c>
    </row>
    <row r="63" spans="1:5" x14ac:dyDescent="0.2">
      <c r="A63" s="77" t="s">
        <v>302</v>
      </c>
      <c r="B63" s="32" t="s">
        <v>303</v>
      </c>
      <c r="C63" s="33" t="s">
        <v>75</v>
      </c>
      <c r="D63" s="34">
        <f>D64+D65+D66+D67+D68</f>
        <v>103965551368</v>
      </c>
      <c r="E63" s="78">
        <f>E64+E65+E66+E67+E68</f>
        <v>92917051368</v>
      </c>
    </row>
    <row r="64" spans="1:5" x14ac:dyDescent="0.2">
      <c r="A64" s="84" t="s">
        <v>304</v>
      </c>
      <c r="B64" s="85" t="s">
        <v>305</v>
      </c>
      <c r="C64" s="112" t="s">
        <v>525</v>
      </c>
      <c r="D64" s="55">
        <v>96534333333</v>
      </c>
      <c r="E64" s="76">
        <v>77985833333</v>
      </c>
    </row>
    <row r="65" spans="1:5" x14ac:dyDescent="0.2">
      <c r="A65" s="84" t="s">
        <v>306</v>
      </c>
      <c r="B65" s="85" t="s">
        <v>307</v>
      </c>
      <c r="C65" s="113" t="s">
        <v>526</v>
      </c>
      <c r="D65" s="55"/>
      <c r="E65" s="76">
        <v>12209858035</v>
      </c>
    </row>
    <row r="66" spans="1:5" x14ac:dyDescent="0.2">
      <c r="A66" s="84" t="s">
        <v>308</v>
      </c>
      <c r="B66" s="85" t="s">
        <v>309</v>
      </c>
      <c r="C66" s="113" t="s">
        <v>527</v>
      </c>
      <c r="D66" s="55">
        <v>7431218035</v>
      </c>
      <c r="E66" s="76">
        <v>2721360000</v>
      </c>
    </row>
    <row r="67" spans="1:5" hidden="1" x14ac:dyDescent="0.2">
      <c r="A67" s="84" t="s">
        <v>310</v>
      </c>
      <c r="B67" s="85" t="s">
        <v>311</v>
      </c>
      <c r="C67" s="86" t="s">
        <v>75</v>
      </c>
      <c r="D67" s="87">
        <v>0</v>
      </c>
      <c r="E67" s="88">
        <v>0</v>
      </c>
    </row>
    <row r="68" spans="1:5" hidden="1" x14ac:dyDescent="0.2">
      <c r="A68" s="84" t="s">
        <v>312</v>
      </c>
      <c r="B68" s="85" t="s">
        <v>313</v>
      </c>
      <c r="C68" s="86" t="s">
        <v>75</v>
      </c>
      <c r="D68" s="87">
        <v>0</v>
      </c>
      <c r="E68" s="88">
        <v>0</v>
      </c>
    </row>
    <row r="69" spans="1:5" x14ac:dyDescent="0.2">
      <c r="A69" s="77" t="s">
        <v>314</v>
      </c>
      <c r="B69" s="32" t="s">
        <v>315</v>
      </c>
      <c r="C69" s="33" t="s">
        <v>75</v>
      </c>
      <c r="D69" s="34">
        <f>D70+D71+D72+D73</f>
        <v>196070163</v>
      </c>
      <c r="E69" s="78">
        <f>E70+E71+E72+E73</f>
        <v>263752263</v>
      </c>
    </row>
    <row r="70" spans="1:5" x14ac:dyDescent="0.2">
      <c r="A70" s="84" t="s">
        <v>316</v>
      </c>
      <c r="B70" s="85" t="s">
        <v>317</v>
      </c>
      <c r="C70" s="86" t="s">
        <v>75</v>
      </c>
      <c r="D70" s="55">
        <v>196070163</v>
      </c>
      <c r="E70" s="76">
        <v>263752263</v>
      </c>
    </row>
    <row r="71" spans="1:5" hidden="1" x14ac:dyDescent="0.2">
      <c r="A71" s="84" t="s">
        <v>318</v>
      </c>
      <c r="B71" s="85" t="s">
        <v>319</v>
      </c>
      <c r="C71" s="86" t="s">
        <v>75</v>
      </c>
      <c r="D71" s="87">
        <v>0</v>
      </c>
      <c r="E71" s="88">
        <v>0</v>
      </c>
    </row>
    <row r="72" spans="1:5" hidden="1" x14ac:dyDescent="0.2">
      <c r="A72" s="84" t="s">
        <v>320</v>
      </c>
      <c r="B72" s="85" t="s">
        <v>321</v>
      </c>
      <c r="C72" s="86" t="s">
        <v>75</v>
      </c>
      <c r="D72" s="87">
        <v>0</v>
      </c>
      <c r="E72" s="88">
        <v>0</v>
      </c>
    </row>
    <row r="73" spans="1:5" hidden="1" x14ac:dyDescent="0.2">
      <c r="A73" s="84" t="s">
        <v>322</v>
      </c>
      <c r="B73" s="85" t="s">
        <v>323</v>
      </c>
      <c r="C73" s="86" t="s">
        <v>75</v>
      </c>
      <c r="D73" s="87">
        <v>0</v>
      </c>
      <c r="E73" s="88">
        <v>0</v>
      </c>
    </row>
    <row r="74" spans="1:5" ht="15.75" thickBot="1" x14ac:dyDescent="0.25">
      <c r="A74" s="119" t="s">
        <v>324</v>
      </c>
      <c r="B74" s="120" t="s">
        <v>325</v>
      </c>
      <c r="C74" s="121" t="s">
        <v>75</v>
      </c>
      <c r="D74" s="122">
        <f>D10+D37</f>
        <v>1166136716301</v>
      </c>
      <c r="E74" s="123">
        <f>E10+E37</f>
        <v>1146754830418</v>
      </c>
    </row>
    <row r="75" spans="1:5" x14ac:dyDescent="0.2">
      <c r="A75" s="136"/>
      <c r="B75" s="136"/>
      <c r="C75" s="137"/>
      <c r="D75" s="138"/>
      <c r="E75" s="138"/>
    </row>
    <row r="76" spans="1:5" x14ac:dyDescent="0.2">
      <c r="A76" s="136"/>
      <c r="B76" s="136"/>
      <c r="C76" s="137"/>
      <c r="D76" s="138"/>
      <c r="E76" s="138"/>
    </row>
    <row r="77" spans="1:5" x14ac:dyDescent="0.2">
      <c r="A77" s="136"/>
      <c r="B77" s="136"/>
      <c r="C77" s="137"/>
      <c r="D77" s="138"/>
      <c r="E77" s="138"/>
    </row>
    <row r="78" spans="1:5" x14ac:dyDescent="0.2">
      <c r="A78" s="136"/>
      <c r="B78" s="136"/>
      <c r="C78" s="137"/>
      <c r="D78" s="138"/>
      <c r="E78" s="138"/>
    </row>
    <row r="79" spans="1:5" x14ac:dyDescent="0.2">
      <c r="A79" s="136"/>
      <c r="B79" s="136"/>
      <c r="C79" s="137"/>
      <c r="D79" s="138"/>
      <c r="E79" s="138"/>
    </row>
    <row r="80" spans="1:5" x14ac:dyDescent="0.2">
      <c r="A80" s="136"/>
      <c r="B80" s="136"/>
      <c r="C80" s="137"/>
      <c r="D80" s="138"/>
      <c r="E80" s="138"/>
    </row>
    <row r="81" spans="1:5" x14ac:dyDescent="0.2">
      <c r="A81" s="136"/>
      <c r="B81" s="136"/>
      <c r="C81" s="137"/>
      <c r="D81" s="138"/>
      <c r="E81" s="138"/>
    </row>
    <row r="82" spans="1:5" x14ac:dyDescent="0.2">
      <c r="A82" s="136"/>
      <c r="B82" s="136"/>
      <c r="C82" s="137"/>
      <c r="D82" s="138"/>
      <c r="E82" s="138"/>
    </row>
    <row r="83" spans="1:5" s="65" customFormat="1" ht="15.75" x14ac:dyDescent="0.2">
      <c r="A83" s="501" t="s">
        <v>427</v>
      </c>
      <c r="B83" s="501"/>
      <c r="C83" s="501"/>
      <c r="D83" s="501"/>
      <c r="E83" s="501"/>
    </row>
    <row r="84" spans="1:5" s="65" customFormat="1" ht="15.75" x14ac:dyDescent="0.2">
      <c r="A84" s="502" t="s">
        <v>508</v>
      </c>
      <c r="B84" s="502"/>
      <c r="C84" s="502"/>
      <c r="D84" s="502"/>
      <c r="E84" s="502"/>
    </row>
    <row r="85" spans="1:5" s="65" customFormat="1" ht="15.75" x14ac:dyDescent="0.2">
      <c r="A85" s="503" t="s">
        <v>528</v>
      </c>
      <c r="B85" s="503"/>
      <c r="C85" s="503"/>
      <c r="D85" s="503"/>
      <c r="E85" s="503"/>
    </row>
    <row r="86" spans="1:5" s="65" customFormat="1" ht="16.5" thickBot="1" x14ac:dyDescent="0.25">
      <c r="A86" s="68"/>
      <c r="B86" s="68"/>
      <c r="C86" s="69"/>
      <c r="E86" s="70" t="s">
        <v>509</v>
      </c>
    </row>
    <row r="87" spans="1:5" s="65" customFormat="1" ht="25.5" x14ac:dyDescent="0.2">
      <c r="A87" s="128" t="s">
        <v>529</v>
      </c>
      <c r="B87" s="129" t="s">
        <v>530</v>
      </c>
      <c r="C87" s="130" t="s">
        <v>531</v>
      </c>
      <c r="D87" s="131" t="s">
        <v>532</v>
      </c>
      <c r="E87" s="132" t="s">
        <v>533</v>
      </c>
    </row>
    <row r="88" spans="1:5" x14ac:dyDescent="0.2">
      <c r="A88" s="77" t="s">
        <v>540</v>
      </c>
      <c r="B88" s="32" t="s">
        <v>326</v>
      </c>
      <c r="C88" s="33" t="s">
        <v>75</v>
      </c>
      <c r="D88" s="34">
        <f>D89+D104</f>
        <v>728512259264</v>
      </c>
      <c r="E88" s="78">
        <f>E89+E104</f>
        <v>713592886448</v>
      </c>
    </row>
    <row r="89" spans="1:5" x14ac:dyDescent="0.2">
      <c r="A89" s="77" t="s">
        <v>327</v>
      </c>
      <c r="B89" s="32" t="s">
        <v>328</v>
      </c>
      <c r="C89" s="33" t="s">
        <v>75</v>
      </c>
      <c r="D89" s="34">
        <f>D90+D91+D92+D93+D94+D95+D96+D97+D98+D99+D100+D101+D102+D103</f>
        <v>724391695442</v>
      </c>
      <c r="E89" s="78">
        <f>E90+E91+E92+E93+E94+E95+E96+E97+E98+E99+E100+E101+E102+E103</f>
        <v>695153041826</v>
      </c>
    </row>
    <row r="90" spans="1:5" x14ac:dyDescent="0.2">
      <c r="A90" s="84" t="s">
        <v>329</v>
      </c>
      <c r="B90" s="85" t="s">
        <v>330</v>
      </c>
      <c r="C90" s="86" t="s">
        <v>75</v>
      </c>
      <c r="D90" s="55">
        <v>194470010513</v>
      </c>
      <c r="E90" s="76">
        <v>216592583630</v>
      </c>
    </row>
    <row r="91" spans="1:5" x14ac:dyDescent="0.2">
      <c r="A91" s="84" t="s">
        <v>331</v>
      </c>
      <c r="B91" s="85" t="s">
        <v>332</v>
      </c>
      <c r="C91" s="86" t="s">
        <v>75</v>
      </c>
      <c r="D91" s="55">
        <v>87020860655</v>
      </c>
      <c r="E91" s="76">
        <v>3179257503</v>
      </c>
    </row>
    <row r="92" spans="1:5" x14ac:dyDescent="0.2">
      <c r="A92" s="84" t="s">
        <v>333</v>
      </c>
      <c r="B92" s="85" t="s">
        <v>334</v>
      </c>
      <c r="C92" s="86" t="s">
        <v>75</v>
      </c>
      <c r="D92" s="55">
        <v>2073327171</v>
      </c>
      <c r="E92" s="76">
        <v>2720201764</v>
      </c>
    </row>
    <row r="93" spans="1:5" x14ac:dyDescent="0.2">
      <c r="A93" s="84" t="s">
        <v>335</v>
      </c>
      <c r="B93" s="85" t="s">
        <v>336</v>
      </c>
      <c r="C93" s="86" t="s">
        <v>75</v>
      </c>
      <c r="D93" s="55">
        <v>3408711724</v>
      </c>
      <c r="E93" s="76">
        <v>5938294381</v>
      </c>
    </row>
    <row r="94" spans="1:5" x14ac:dyDescent="0.2">
      <c r="A94" s="84" t="s">
        <v>337</v>
      </c>
      <c r="B94" s="85" t="s">
        <v>338</v>
      </c>
      <c r="C94" s="86" t="s">
        <v>75</v>
      </c>
      <c r="D94" s="55">
        <v>39657379999</v>
      </c>
      <c r="E94" s="76">
        <v>40642182494</v>
      </c>
    </row>
    <row r="95" spans="1:5" x14ac:dyDescent="0.2">
      <c r="A95" s="84" t="s">
        <v>339</v>
      </c>
      <c r="B95" s="85" t="s">
        <v>340</v>
      </c>
      <c r="C95" s="86" t="s">
        <v>75</v>
      </c>
      <c r="D95" s="55"/>
      <c r="E95" s="76"/>
    </row>
    <row r="96" spans="1:5" hidden="1" x14ac:dyDescent="0.2">
      <c r="A96" s="84" t="s">
        <v>341</v>
      </c>
      <c r="B96" s="85" t="s">
        <v>342</v>
      </c>
      <c r="C96" s="86" t="s">
        <v>75</v>
      </c>
      <c r="D96" s="55"/>
      <c r="E96" s="76"/>
    </row>
    <row r="97" spans="1:5" x14ac:dyDescent="0.2">
      <c r="A97" s="84" t="s">
        <v>343</v>
      </c>
      <c r="B97" s="85" t="s">
        <v>344</v>
      </c>
      <c r="C97" s="86" t="s">
        <v>75</v>
      </c>
      <c r="D97" s="55">
        <v>1910393167</v>
      </c>
      <c r="E97" s="76">
        <v>1972763287</v>
      </c>
    </row>
    <row r="98" spans="1:5" x14ac:dyDescent="0.2">
      <c r="A98" s="84" t="s">
        <v>345</v>
      </c>
      <c r="B98" s="85" t="s">
        <v>346</v>
      </c>
      <c r="C98" s="86" t="s">
        <v>75</v>
      </c>
      <c r="D98" s="55">
        <v>24689294931</v>
      </c>
      <c r="E98" s="76">
        <v>25746782755</v>
      </c>
    </row>
    <row r="99" spans="1:5" x14ac:dyDescent="0.2">
      <c r="A99" s="84" t="s">
        <v>347</v>
      </c>
      <c r="B99" s="85" t="s">
        <v>348</v>
      </c>
      <c r="C99" s="86" t="s">
        <v>75</v>
      </c>
      <c r="D99" s="55">
        <v>369596431652</v>
      </c>
      <c r="E99" s="76">
        <v>396919093595</v>
      </c>
    </row>
    <row r="100" spans="1:5" hidden="1" x14ac:dyDescent="0.2">
      <c r="A100" s="84" t="s">
        <v>349</v>
      </c>
      <c r="B100" s="85" t="s">
        <v>350</v>
      </c>
      <c r="C100" s="86" t="s">
        <v>75</v>
      </c>
      <c r="D100" s="55"/>
      <c r="E100" s="76"/>
    </row>
    <row r="101" spans="1:5" x14ac:dyDescent="0.2">
      <c r="A101" s="84" t="s">
        <v>351</v>
      </c>
      <c r="B101" s="85" t="s">
        <v>352</v>
      </c>
      <c r="C101" s="86" t="s">
        <v>75</v>
      </c>
      <c r="D101" s="55">
        <v>1565285630</v>
      </c>
      <c r="E101" s="76">
        <v>1441882417</v>
      </c>
    </row>
    <row r="102" spans="1:5" hidden="1" x14ac:dyDescent="0.2">
      <c r="A102" s="84" t="s">
        <v>353</v>
      </c>
      <c r="B102" s="85" t="s">
        <v>354</v>
      </c>
      <c r="C102" s="86" t="s">
        <v>75</v>
      </c>
      <c r="D102" s="87">
        <v>0</v>
      </c>
      <c r="E102" s="88">
        <v>0</v>
      </c>
    </row>
    <row r="103" spans="1:5" hidden="1" x14ac:dyDescent="0.2">
      <c r="A103" s="96" t="s">
        <v>355</v>
      </c>
      <c r="B103" s="97" t="s">
        <v>356</v>
      </c>
      <c r="C103" s="98" t="s">
        <v>75</v>
      </c>
      <c r="D103" s="99">
        <v>0</v>
      </c>
      <c r="E103" s="100">
        <v>0</v>
      </c>
    </row>
    <row r="104" spans="1:5" x14ac:dyDescent="0.2">
      <c r="A104" s="101" t="s">
        <v>357</v>
      </c>
      <c r="B104" s="102" t="s">
        <v>358</v>
      </c>
      <c r="C104" s="103" t="s">
        <v>75</v>
      </c>
      <c r="D104" s="104">
        <f>D105+D106+D107+D108+D109+D110+D111+D112+D113+D114+D115+D116+D117</f>
        <v>4120563822</v>
      </c>
      <c r="E104" s="105">
        <f>E105+E106+E107+E108+E109+E110+E111+E112+E113+E114+E115+E116+E117</f>
        <v>18439844622</v>
      </c>
    </row>
    <row r="105" spans="1:5" hidden="1" x14ac:dyDescent="0.2">
      <c r="A105" s="84" t="s">
        <v>359</v>
      </c>
      <c r="B105" s="85" t="s">
        <v>360</v>
      </c>
      <c r="C105" s="86" t="s">
        <v>75</v>
      </c>
      <c r="D105" s="87">
        <v>0</v>
      </c>
      <c r="E105" s="88">
        <v>0</v>
      </c>
    </row>
    <row r="106" spans="1:5" hidden="1" x14ac:dyDescent="0.2">
      <c r="A106" s="84" t="s">
        <v>361</v>
      </c>
      <c r="B106" s="85" t="s">
        <v>362</v>
      </c>
      <c r="C106" s="86" t="s">
        <v>75</v>
      </c>
      <c r="D106" s="87">
        <v>0</v>
      </c>
      <c r="E106" s="88">
        <v>0</v>
      </c>
    </row>
    <row r="107" spans="1:5" hidden="1" x14ac:dyDescent="0.2">
      <c r="A107" s="84" t="s">
        <v>363</v>
      </c>
      <c r="B107" s="85" t="s">
        <v>364</v>
      </c>
      <c r="C107" s="86" t="s">
        <v>75</v>
      </c>
      <c r="D107" s="87">
        <v>0</v>
      </c>
      <c r="E107" s="88">
        <v>0</v>
      </c>
    </row>
    <row r="108" spans="1:5" hidden="1" x14ac:dyDescent="0.2">
      <c r="A108" s="84" t="s">
        <v>365</v>
      </c>
      <c r="B108" s="85" t="s">
        <v>366</v>
      </c>
      <c r="C108" s="86" t="s">
        <v>75</v>
      </c>
      <c r="D108" s="87">
        <v>0</v>
      </c>
      <c r="E108" s="88">
        <v>0</v>
      </c>
    </row>
    <row r="109" spans="1:5" hidden="1" x14ac:dyDescent="0.2">
      <c r="A109" s="84" t="s">
        <v>367</v>
      </c>
      <c r="B109" s="85" t="s">
        <v>368</v>
      </c>
      <c r="C109" s="86" t="s">
        <v>75</v>
      </c>
      <c r="D109" s="87">
        <f>SUMIF(tk_cdkt,"336*",du_co_ck)</f>
        <v>0</v>
      </c>
      <c r="E109" s="88">
        <f>SUMIF(tk_cdkt,"336*",du_co_dk)</f>
        <v>0</v>
      </c>
    </row>
    <row r="110" spans="1:5" hidden="1" x14ac:dyDescent="0.2">
      <c r="A110" s="84" t="s">
        <v>369</v>
      </c>
      <c r="B110" s="85" t="s">
        <v>370</v>
      </c>
      <c r="C110" s="86" t="s">
        <v>75</v>
      </c>
      <c r="D110" s="87">
        <v>0</v>
      </c>
      <c r="E110" s="88">
        <v>0</v>
      </c>
    </row>
    <row r="111" spans="1:5" x14ac:dyDescent="0.2">
      <c r="A111" s="133" t="s">
        <v>535</v>
      </c>
      <c r="B111" s="85" t="s">
        <v>371</v>
      </c>
      <c r="C111" s="86" t="s">
        <v>75</v>
      </c>
      <c r="D111" s="55">
        <v>1791139891</v>
      </c>
      <c r="E111" s="76">
        <v>15980420691</v>
      </c>
    </row>
    <row r="112" spans="1:5" x14ac:dyDescent="0.2">
      <c r="A112" s="84" t="s">
        <v>372</v>
      </c>
      <c r="B112" s="85" t="s">
        <v>373</v>
      </c>
      <c r="C112" s="86" t="s">
        <v>75</v>
      </c>
      <c r="D112" s="55">
        <v>2329423931</v>
      </c>
      <c r="E112" s="76">
        <v>2459423931</v>
      </c>
    </row>
    <row r="113" spans="1:5" hidden="1" x14ac:dyDescent="0.2">
      <c r="A113" s="84" t="s">
        <v>374</v>
      </c>
      <c r="B113" s="85" t="s">
        <v>375</v>
      </c>
      <c r="C113" s="86" t="s">
        <v>75</v>
      </c>
      <c r="D113" s="87">
        <v>0</v>
      </c>
      <c r="E113" s="88">
        <v>0</v>
      </c>
    </row>
    <row r="114" spans="1:5" hidden="1" x14ac:dyDescent="0.2">
      <c r="A114" s="84" t="s">
        <v>376</v>
      </c>
      <c r="B114" s="85" t="s">
        <v>377</v>
      </c>
      <c r="C114" s="86" t="s">
        <v>75</v>
      </c>
      <c r="D114" s="87">
        <v>0</v>
      </c>
      <c r="E114" s="88">
        <v>0</v>
      </c>
    </row>
    <row r="115" spans="1:5" hidden="1" x14ac:dyDescent="0.2">
      <c r="A115" s="84" t="s">
        <v>378</v>
      </c>
      <c r="B115" s="85" t="s">
        <v>379</v>
      </c>
      <c r="C115" s="86" t="s">
        <v>75</v>
      </c>
      <c r="D115" s="87">
        <v>0</v>
      </c>
      <c r="E115" s="88">
        <v>0</v>
      </c>
    </row>
    <row r="116" spans="1:5" hidden="1" x14ac:dyDescent="0.2">
      <c r="A116" s="84" t="s">
        <v>380</v>
      </c>
      <c r="B116" s="85" t="s">
        <v>381</v>
      </c>
      <c r="C116" s="86" t="s">
        <v>75</v>
      </c>
      <c r="D116" s="87">
        <v>0</v>
      </c>
      <c r="E116" s="88">
        <v>0</v>
      </c>
    </row>
    <row r="117" spans="1:5" hidden="1" x14ac:dyDescent="0.2">
      <c r="A117" s="84" t="s">
        <v>382</v>
      </c>
      <c r="B117" s="85" t="s">
        <v>383</v>
      </c>
      <c r="C117" s="86" t="s">
        <v>75</v>
      </c>
      <c r="D117" s="87">
        <v>0</v>
      </c>
      <c r="E117" s="88">
        <v>0</v>
      </c>
    </row>
    <row r="118" spans="1:5" x14ac:dyDescent="0.2">
      <c r="A118" s="77" t="s">
        <v>536</v>
      </c>
      <c r="B118" s="32" t="s">
        <v>384</v>
      </c>
      <c r="C118" s="33" t="s">
        <v>75</v>
      </c>
      <c r="D118" s="34">
        <f>D119+D136</f>
        <v>437624457037</v>
      </c>
      <c r="E118" s="78">
        <f>E119+E136</f>
        <v>433161943970</v>
      </c>
    </row>
    <row r="119" spans="1:5" x14ac:dyDescent="0.2">
      <c r="A119" s="77" t="s">
        <v>385</v>
      </c>
      <c r="B119" s="32" t="s">
        <v>386</v>
      </c>
      <c r="C119" s="33" t="s">
        <v>75</v>
      </c>
      <c r="D119" s="34">
        <f>D120+D123+D124+D125+D126+D127+D128+D129+D130+D131+D132+D135</f>
        <v>437624457037</v>
      </c>
      <c r="E119" s="78">
        <f>E120+E123+E124+E125+E126+E127+E128+E129+E130+E131+E132+E135</f>
        <v>433161943970</v>
      </c>
    </row>
    <row r="120" spans="1:5" x14ac:dyDescent="0.2">
      <c r="A120" s="84" t="s">
        <v>387</v>
      </c>
      <c r="B120" s="85" t="s">
        <v>388</v>
      </c>
      <c r="C120" s="86" t="s">
        <v>75</v>
      </c>
      <c r="D120" s="55">
        <v>435980320000</v>
      </c>
      <c r="E120" s="76">
        <v>435980320000</v>
      </c>
    </row>
    <row r="121" spans="1:5" hidden="1" x14ac:dyDescent="0.2">
      <c r="A121" s="84" t="s">
        <v>389</v>
      </c>
      <c r="B121" s="85" t="s">
        <v>390</v>
      </c>
      <c r="C121" s="86" t="s">
        <v>75</v>
      </c>
      <c r="D121" s="124"/>
      <c r="E121" s="134"/>
    </row>
    <row r="122" spans="1:5" hidden="1" x14ac:dyDescent="0.2">
      <c r="A122" s="84" t="s">
        <v>391</v>
      </c>
      <c r="B122" s="85" t="s">
        <v>392</v>
      </c>
      <c r="C122" s="86" t="s">
        <v>75</v>
      </c>
      <c r="D122" s="115"/>
      <c r="E122" s="118"/>
    </row>
    <row r="123" spans="1:5" x14ac:dyDescent="0.2">
      <c r="A123" s="84" t="s">
        <v>393</v>
      </c>
      <c r="B123" s="85" t="s">
        <v>394</v>
      </c>
      <c r="C123" s="86" t="s">
        <v>75</v>
      </c>
      <c r="D123" s="55">
        <v>-717950000</v>
      </c>
      <c r="E123" s="76">
        <v>-717950000</v>
      </c>
    </row>
    <row r="124" spans="1:5" hidden="1" x14ac:dyDescent="0.2">
      <c r="A124" s="84" t="s">
        <v>395</v>
      </c>
      <c r="B124" s="85" t="s">
        <v>396</v>
      </c>
      <c r="C124" s="86" t="s">
        <v>75</v>
      </c>
      <c r="D124" s="87">
        <v>0</v>
      </c>
      <c r="E124" s="88">
        <v>0</v>
      </c>
    </row>
    <row r="125" spans="1:5" hidden="1" x14ac:dyDescent="0.2">
      <c r="A125" s="84" t="s">
        <v>397</v>
      </c>
      <c r="B125" s="85" t="s">
        <v>398</v>
      </c>
      <c r="C125" s="86" t="s">
        <v>75</v>
      </c>
      <c r="D125" s="87">
        <v>0</v>
      </c>
      <c r="E125" s="88">
        <v>0</v>
      </c>
    </row>
    <row r="126" spans="1:5" x14ac:dyDescent="0.2">
      <c r="A126" s="84" t="s">
        <v>399</v>
      </c>
      <c r="B126" s="85" t="s">
        <v>400</v>
      </c>
      <c r="C126" s="86" t="s">
        <v>75</v>
      </c>
      <c r="D126" s="55">
        <v>-12034773335</v>
      </c>
      <c r="E126" s="76">
        <v>-12034773335</v>
      </c>
    </row>
    <row r="127" spans="1:5" hidden="1" x14ac:dyDescent="0.2">
      <c r="A127" s="84" t="s">
        <v>401</v>
      </c>
      <c r="B127" s="85" t="s">
        <v>402</v>
      </c>
      <c r="C127" s="86" t="s">
        <v>75</v>
      </c>
      <c r="D127" s="87">
        <v>0</v>
      </c>
      <c r="E127" s="88">
        <v>0</v>
      </c>
    </row>
    <row r="128" spans="1:5" hidden="1" x14ac:dyDescent="0.2">
      <c r="A128" s="84" t="s">
        <v>403</v>
      </c>
      <c r="B128" s="85" t="s">
        <v>404</v>
      </c>
      <c r="C128" s="86" t="s">
        <v>75</v>
      </c>
      <c r="D128" s="87">
        <v>0</v>
      </c>
      <c r="E128" s="88">
        <v>0</v>
      </c>
    </row>
    <row r="129" spans="1:6" x14ac:dyDescent="0.2">
      <c r="A129" s="84" t="s">
        <v>405</v>
      </c>
      <c r="B129" s="85" t="s">
        <v>406</v>
      </c>
      <c r="C129" s="86" t="s">
        <v>75</v>
      </c>
      <c r="D129" s="55">
        <v>7673296761</v>
      </c>
      <c r="E129" s="76">
        <v>6858725761</v>
      </c>
    </row>
    <row r="130" spans="1:6" hidden="1" x14ac:dyDescent="0.2">
      <c r="A130" s="84" t="s">
        <v>407</v>
      </c>
      <c r="B130" s="85" t="s">
        <v>408</v>
      </c>
      <c r="C130" s="86" t="s">
        <v>75</v>
      </c>
      <c r="D130" s="87">
        <v>0</v>
      </c>
      <c r="E130" s="88">
        <v>0</v>
      </c>
    </row>
    <row r="131" spans="1:6" hidden="1" x14ac:dyDescent="0.2">
      <c r="A131" s="84" t="s">
        <v>409</v>
      </c>
      <c r="B131" s="85" t="s">
        <v>410</v>
      </c>
      <c r="C131" s="86" t="s">
        <v>75</v>
      </c>
      <c r="D131" s="87">
        <v>0</v>
      </c>
      <c r="E131" s="88">
        <v>0</v>
      </c>
    </row>
    <row r="132" spans="1:6" x14ac:dyDescent="0.2">
      <c r="A132" s="84" t="s">
        <v>411</v>
      </c>
      <c r="B132" s="85" t="s">
        <v>412</v>
      </c>
      <c r="C132" s="86" t="s">
        <v>75</v>
      </c>
      <c r="D132" s="111">
        <v>6723563611</v>
      </c>
      <c r="E132" s="135">
        <v>3075621544</v>
      </c>
    </row>
    <row r="133" spans="1:6" x14ac:dyDescent="0.2">
      <c r="A133" s="84" t="s">
        <v>413</v>
      </c>
      <c r="B133" s="85" t="s">
        <v>414</v>
      </c>
      <c r="C133" s="86" t="s">
        <v>75</v>
      </c>
      <c r="D133" s="111">
        <v>1989527331</v>
      </c>
      <c r="E133" s="76">
        <v>1989527331</v>
      </c>
    </row>
    <row r="134" spans="1:6" x14ac:dyDescent="0.2">
      <c r="A134" s="84" t="s">
        <v>415</v>
      </c>
      <c r="B134" s="85" t="s">
        <v>416</v>
      </c>
      <c r="C134" s="86" t="s">
        <v>75</v>
      </c>
      <c r="D134" s="55">
        <v>4734036280</v>
      </c>
      <c r="E134" s="76">
        <v>1086094213</v>
      </c>
    </row>
    <row r="135" spans="1:6" hidden="1" x14ac:dyDescent="0.2">
      <c r="A135" s="84" t="s">
        <v>417</v>
      </c>
      <c r="B135" s="85" t="s">
        <v>418</v>
      </c>
      <c r="C135" s="86" t="s">
        <v>75</v>
      </c>
      <c r="D135" s="87">
        <v>0</v>
      </c>
      <c r="E135" s="88">
        <v>0</v>
      </c>
    </row>
    <row r="136" spans="1:6" hidden="1" x14ac:dyDescent="0.2">
      <c r="A136" s="77" t="s">
        <v>419</v>
      </c>
      <c r="B136" s="32" t="s">
        <v>420</v>
      </c>
      <c r="C136" s="33" t="s">
        <v>75</v>
      </c>
      <c r="D136" s="34">
        <f>D137+D138</f>
        <v>0</v>
      </c>
      <c r="E136" s="78">
        <f>E137+E138</f>
        <v>0</v>
      </c>
    </row>
    <row r="137" spans="1:6" hidden="1" x14ac:dyDescent="0.2">
      <c r="A137" s="84" t="s">
        <v>421</v>
      </c>
      <c r="B137" s="85" t="s">
        <v>422</v>
      </c>
      <c r="C137" s="86" t="s">
        <v>75</v>
      </c>
      <c r="D137" s="87">
        <v>0</v>
      </c>
      <c r="E137" s="88">
        <v>0</v>
      </c>
    </row>
    <row r="138" spans="1:6" hidden="1" x14ac:dyDescent="0.2">
      <c r="A138" s="96" t="s">
        <v>423</v>
      </c>
      <c r="B138" s="97" t="s">
        <v>424</v>
      </c>
      <c r="C138" s="98" t="s">
        <v>75</v>
      </c>
      <c r="D138" s="99">
        <v>0</v>
      </c>
      <c r="E138" s="100">
        <v>0</v>
      </c>
    </row>
    <row r="139" spans="1:6" ht="15.75" thickBot="1" x14ac:dyDescent="0.25">
      <c r="A139" s="79" t="s">
        <v>425</v>
      </c>
      <c r="B139" s="80" t="s">
        <v>426</v>
      </c>
      <c r="C139" s="81" t="s">
        <v>75</v>
      </c>
      <c r="D139" s="82">
        <f>D88+D118</f>
        <v>1166136716301</v>
      </c>
      <c r="E139" s="83">
        <f>E88+E118</f>
        <v>1146754830418</v>
      </c>
    </row>
    <row r="141" spans="1:6" s="109" customFormat="1" x14ac:dyDescent="0.2">
      <c r="A141" s="106"/>
      <c r="B141" s="107"/>
      <c r="D141" s="497" t="s">
        <v>510</v>
      </c>
      <c r="E141" s="497"/>
      <c r="F141" s="108"/>
    </row>
    <row r="142" spans="1:6" s="65" customFormat="1" ht="15.75" x14ac:dyDescent="0.2">
      <c r="A142" s="125"/>
      <c r="B142" s="125"/>
      <c r="C142" s="126"/>
      <c r="D142" s="498" t="s">
        <v>537</v>
      </c>
      <c r="E142" s="498"/>
    </row>
    <row r="143" spans="1:6" s="65" customFormat="1" ht="15.75" x14ac:dyDescent="0.2">
      <c r="A143" s="499" t="s">
        <v>538</v>
      </c>
      <c r="B143" s="499"/>
      <c r="C143" s="499"/>
      <c r="D143" s="499"/>
      <c r="E143" s="499"/>
    </row>
    <row r="144" spans="1:6" s="65" customFormat="1" ht="15.75" x14ac:dyDescent="0.2">
      <c r="A144" s="126"/>
      <c r="B144" s="126"/>
      <c r="C144" s="126"/>
      <c r="D144" s="127"/>
      <c r="E144" s="127"/>
    </row>
    <row r="145" spans="1:5" s="65" customFormat="1" ht="15.75" x14ac:dyDescent="0.2">
      <c r="A145" s="68"/>
      <c r="B145" s="68"/>
      <c r="C145" s="68"/>
      <c r="D145" s="69"/>
      <c r="E145" s="69"/>
    </row>
    <row r="146" spans="1:5" s="65" customFormat="1" ht="15.75" x14ac:dyDescent="0.2">
      <c r="A146" s="68"/>
      <c r="B146" s="68"/>
      <c r="C146" s="68"/>
      <c r="D146" s="69"/>
      <c r="E146" s="69"/>
    </row>
    <row r="147" spans="1:5" s="65" customFormat="1" ht="15.75" x14ac:dyDescent="0.2">
      <c r="A147" s="68"/>
      <c r="B147" s="68"/>
      <c r="C147" s="68"/>
      <c r="D147" s="69"/>
      <c r="E147" s="69"/>
    </row>
    <row r="148" spans="1:5" s="65" customFormat="1" ht="15.75" x14ac:dyDescent="0.2">
      <c r="A148" s="68"/>
      <c r="B148" s="68"/>
      <c r="C148" s="68"/>
      <c r="D148" s="69"/>
      <c r="E148" s="69"/>
    </row>
    <row r="149" spans="1:5" s="65" customFormat="1" ht="15.75" x14ac:dyDescent="0.2">
      <c r="A149" s="499" t="s">
        <v>539</v>
      </c>
      <c r="B149" s="499"/>
      <c r="C149" s="499"/>
      <c r="D149" s="499"/>
      <c r="E149" s="499"/>
    </row>
  </sheetData>
  <mergeCells count="10">
    <mergeCell ref="D141:E141"/>
    <mergeCell ref="D142:E142"/>
    <mergeCell ref="A143:E143"/>
    <mergeCell ref="A149:E149"/>
    <mergeCell ref="D1:E1"/>
    <mergeCell ref="A6:E6"/>
    <mergeCell ref="A7:E7"/>
    <mergeCell ref="A83:E83"/>
    <mergeCell ref="A84:E84"/>
    <mergeCell ref="A85:E85"/>
  </mergeCells>
  <phoneticPr fontId="1" type="noConversion"/>
  <printOptions horizontalCentered="1"/>
  <pageMargins left="0.59055118110236227" right="3.937007874015748E-2" top="0.39370078740157483" bottom="0.39370078740157483" header="0.23622047244094491" footer="0.2362204724409449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view="pageBreakPreview" topLeftCell="A10" zoomScale="85" zoomScaleNormal="100" zoomScaleSheetLayoutView="85" workbookViewId="0">
      <selection activeCell="K27" sqref="K27"/>
    </sheetView>
  </sheetViews>
  <sheetFormatPr defaultRowHeight="15" x14ac:dyDescent="0.2"/>
  <cols>
    <col min="1" max="1" width="62.140625" style="141" customWidth="1"/>
    <col min="2" max="2" width="7.5703125" style="141" customWidth="1"/>
    <col min="3" max="3" width="8.140625" style="141" bestFit="1" customWidth="1"/>
    <col min="4" max="4" width="18.140625" style="141" bestFit="1" customWidth="1"/>
    <col min="5" max="5" width="16.85546875" style="141" bestFit="1" customWidth="1"/>
    <col min="6" max="7" width="18.140625" style="141" bestFit="1" customWidth="1"/>
    <col min="8" max="16384" width="9.140625" style="141"/>
  </cols>
  <sheetData>
    <row r="1" spans="1:9" x14ac:dyDescent="0.2">
      <c r="A1" s="139" t="s">
        <v>503</v>
      </c>
      <c r="B1" s="140"/>
      <c r="C1" s="140"/>
      <c r="D1" s="140"/>
      <c r="E1" s="508" t="s">
        <v>460</v>
      </c>
      <c r="F1" s="508"/>
      <c r="G1" s="508"/>
    </row>
    <row r="2" spans="1:9" x14ac:dyDescent="0.2">
      <c r="A2" s="142" t="s">
        <v>505</v>
      </c>
      <c r="B2" s="143"/>
      <c r="C2" s="143"/>
      <c r="D2" s="143"/>
      <c r="E2" s="509" t="s">
        <v>461</v>
      </c>
      <c r="F2" s="509"/>
      <c r="G2" s="509"/>
    </row>
    <row r="3" spans="1:9" x14ac:dyDescent="0.2">
      <c r="A3" s="142" t="s">
        <v>506</v>
      </c>
      <c r="B3" s="144"/>
      <c r="C3" s="144"/>
      <c r="D3" s="144"/>
      <c r="E3" s="507" t="s">
        <v>462</v>
      </c>
      <c r="F3" s="507"/>
      <c r="G3" s="507"/>
    </row>
    <row r="4" spans="1:9" ht="9" customHeight="1" x14ac:dyDescent="0.2">
      <c r="B4" s="145"/>
      <c r="C4" s="145"/>
      <c r="D4" s="145"/>
      <c r="E4" s="145"/>
      <c r="F4" s="145"/>
      <c r="G4" s="145"/>
      <c r="H4" s="145"/>
      <c r="I4" s="145"/>
    </row>
    <row r="5" spans="1:9" ht="18" customHeight="1" x14ac:dyDescent="0.2">
      <c r="A5" s="512" t="s">
        <v>458</v>
      </c>
      <c r="B5" s="512"/>
      <c r="C5" s="512"/>
      <c r="D5" s="512"/>
      <c r="E5" s="512"/>
      <c r="F5" s="512"/>
      <c r="G5" s="512"/>
      <c r="H5" s="146"/>
      <c r="I5" s="146"/>
    </row>
    <row r="6" spans="1:9" ht="17.25" customHeight="1" x14ac:dyDescent="0.2">
      <c r="A6" s="513" t="str">
        <f>"Quý "&amp;q&amp; " Năm "&amp;y</f>
        <v>Quý II Năm 2017</v>
      </c>
      <c r="B6" s="513"/>
      <c r="C6" s="513"/>
      <c r="D6" s="513"/>
      <c r="E6" s="513"/>
      <c r="F6" s="513"/>
      <c r="G6" s="513"/>
      <c r="H6" s="147"/>
    </row>
    <row r="7" spans="1:9" ht="13.5" customHeight="1" thickBot="1" x14ac:dyDescent="0.25">
      <c r="F7" s="507" t="s">
        <v>459</v>
      </c>
      <c r="G7" s="507"/>
    </row>
    <row r="8" spans="1:9" ht="15" customHeight="1" x14ac:dyDescent="0.2">
      <c r="A8" s="514" t="s">
        <v>186</v>
      </c>
      <c r="B8" s="516" t="s">
        <v>455</v>
      </c>
      <c r="C8" s="516" t="s">
        <v>557</v>
      </c>
      <c r="D8" s="510" t="s">
        <v>541</v>
      </c>
      <c r="E8" s="518"/>
      <c r="F8" s="510" t="s">
        <v>456</v>
      </c>
      <c r="G8" s="511"/>
    </row>
    <row r="9" spans="1:9" ht="15" customHeight="1" x14ac:dyDescent="0.2">
      <c r="A9" s="515"/>
      <c r="B9" s="517"/>
      <c r="C9" s="517"/>
      <c r="D9" s="148" t="s">
        <v>453</v>
      </c>
      <c r="E9" s="148" t="s">
        <v>454</v>
      </c>
      <c r="F9" s="148" t="s">
        <v>453</v>
      </c>
      <c r="G9" s="175" t="s">
        <v>454</v>
      </c>
    </row>
    <row r="10" spans="1:9" x14ac:dyDescent="0.2">
      <c r="A10" s="176" t="s">
        <v>428</v>
      </c>
      <c r="B10" s="149" t="s">
        <v>429</v>
      </c>
      <c r="C10" s="149" t="s">
        <v>430</v>
      </c>
      <c r="D10" s="149" t="s">
        <v>431</v>
      </c>
      <c r="E10" s="149" t="s">
        <v>432</v>
      </c>
      <c r="F10" s="149" t="s">
        <v>433</v>
      </c>
      <c r="G10" s="177" t="s">
        <v>457</v>
      </c>
    </row>
    <row r="11" spans="1:9" ht="15" customHeight="1" x14ac:dyDescent="0.2">
      <c r="A11" s="178" t="s">
        <v>443</v>
      </c>
      <c r="B11" s="150" t="s">
        <v>441</v>
      </c>
      <c r="C11" s="161" t="s">
        <v>542</v>
      </c>
      <c r="D11" s="162">
        <v>133758758226</v>
      </c>
      <c r="E11" s="162">
        <v>62383039890</v>
      </c>
      <c r="F11" s="162">
        <v>176485897232</v>
      </c>
      <c r="G11" s="179">
        <v>211311021389</v>
      </c>
    </row>
    <row r="12" spans="1:9" ht="15" customHeight="1" x14ac:dyDescent="0.2">
      <c r="A12" s="180" t="s">
        <v>444</v>
      </c>
      <c r="B12" s="151" t="s">
        <v>442</v>
      </c>
      <c r="C12" s="152">
        <v>0</v>
      </c>
      <c r="D12" s="153">
        <v>0</v>
      </c>
      <c r="E12" s="153"/>
      <c r="F12" s="153"/>
      <c r="G12" s="181"/>
    </row>
    <row r="13" spans="1:9" s="155" customFormat="1" ht="15" customHeight="1" x14ac:dyDescent="0.2">
      <c r="A13" s="182" t="s">
        <v>445</v>
      </c>
      <c r="B13" s="154">
        <v>10</v>
      </c>
      <c r="C13" s="152"/>
      <c r="D13" s="163">
        <f>D11-D12</f>
        <v>133758758226</v>
      </c>
      <c r="E13" s="163">
        <f>E11-E12</f>
        <v>62383039890</v>
      </c>
      <c r="F13" s="163">
        <f>F11-F12</f>
        <v>176485897232</v>
      </c>
      <c r="G13" s="183">
        <f>G11-G12</f>
        <v>211311021389</v>
      </c>
    </row>
    <row r="14" spans="1:9" ht="15" customHeight="1" x14ac:dyDescent="0.2">
      <c r="A14" s="180" t="s">
        <v>446</v>
      </c>
      <c r="B14" s="151">
        <v>11</v>
      </c>
      <c r="C14" s="164" t="s">
        <v>543</v>
      </c>
      <c r="D14" s="165">
        <v>128098664139</v>
      </c>
      <c r="E14" s="165">
        <v>63101768705</v>
      </c>
      <c r="F14" s="165">
        <v>158996055209</v>
      </c>
      <c r="G14" s="135">
        <v>198035941818</v>
      </c>
    </row>
    <row r="15" spans="1:9" s="155" customFormat="1" ht="15" customHeight="1" x14ac:dyDescent="0.2">
      <c r="A15" s="182" t="s">
        <v>447</v>
      </c>
      <c r="B15" s="154">
        <v>20</v>
      </c>
      <c r="C15" s="152"/>
      <c r="D15" s="163">
        <f>D13-D14</f>
        <v>5660094087</v>
      </c>
      <c r="E15" s="163">
        <f>E13-E14</f>
        <v>-718728815</v>
      </c>
      <c r="F15" s="163">
        <f>F13-F14</f>
        <v>17489842023</v>
      </c>
      <c r="G15" s="184">
        <f>G13-G14</f>
        <v>13275079571</v>
      </c>
    </row>
    <row r="16" spans="1:9" ht="15" customHeight="1" x14ac:dyDescent="0.2">
      <c r="A16" s="180" t="s">
        <v>448</v>
      </c>
      <c r="B16" s="151">
        <v>21</v>
      </c>
      <c r="C16" s="164" t="s">
        <v>544</v>
      </c>
      <c r="D16" s="165">
        <v>9841452253</v>
      </c>
      <c r="E16" s="165">
        <v>14114303391</v>
      </c>
      <c r="F16" s="111">
        <v>10897287174</v>
      </c>
      <c r="G16" s="135">
        <v>16212319604</v>
      </c>
    </row>
    <row r="17" spans="1:8" ht="15" customHeight="1" x14ac:dyDescent="0.2">
      <c r="A17" s="180" t="s">
        <v>449</v>
      </c>
      <c r="B17" s="151">
        <v>22</v>
      </c>
      <c r="C17" s="164" t="s">
        <v>545</v>
      </c>
      <c r="D17" s="165">
        <v>7078932918</v>
      </c>
      <c r="E17" s="165">
        <v>7706200659</v>
      </c>
      <c r="F17" s="111">
        <v>14719937728</v>
      </c>
      <c r="G17" s="135">
        <v>14421228300</v>
      </c>
    </row>
    <row r="18" spans="1:8" ht="15" customHeight="1" x14ac:dyDescent="0.2">
      <c r="A18" s="185" t="s">
        <v>550</v>
      </c>
      <c r="B18" s="151">
        <v>23</v>
      </c>
      <c r="C18" s="156">
        <v>0</v>
      </c>
      <c r="D18" s="166">
        <v>7078932918</v>
      </c>
      <c r="E18" s="166">
        <v>7706200659</v>
      </c>
      <c r="F18" s="124">
        <v>14719937728</v>
      </c>
      <c r="G18" s="134">
        <v>14421228300</v>
      </c>
    </row>
    <row r="19" spans="1:8" ht="15" customHeight="1" x14ac:dyDescent="0.2">
      <c r="A19" s="180" t="s">
        <v>450</v>
      </c>
      <c r="B19" s="151">
        <v>25</v>
      </c>
      <c r="C19" s="164"/>
      <c r="D19" s="111"/>
      <c r="E19" s="111"/>
      <c r="F19" s="153"/>
      <c r="G19" s="181"/>
    </row>
    <row r="20" spans="1:8" ht="15" customHeight="1" x14ac:dyDescent="0.2">
      <c r="A20" s="180" t="s">
        <v>451</v>
      </c>
      <c r="B20" s="151">
        <v>26</v>
      </c>
      <c r="C20" s="164" t="s">
        <v>546</v>
      </c>
      <c r="D20" s="111">
        <v>3745975710</v>
      </c>
      <c r="E20" s="111">
        <v>3941326595</v>
      </c>
      <c r="F20" s="111">
        <v>7227158386</v>
      </c>
      <c r="G20" s="135">
        <v>8357022431</v>
      </c>
    </row>
    <row r="21" spans="1:8" s="155" customFormat="1" ht="15" customHeight="1" x14ac:dyDescent="0.2">
      <c r="A21" s="191" t="s">
        <v>555</v>
      </c>
      <c r="B21" s="154">
        <v>30</v>
      </c>
      <c r="C21" s="152"/>
      <c r="D21" s="163">
        <f>D15+(D16-D17)-(D19+D20)</f>
        <v>4676637712</v>
      </c>
      <c r="E21" s="163">
        <f>E15+(E16-E17)-(E19+E20)</f>
        <v>1748047322</v>
      </c>
      <c r="F21" s="163">
        <f>F15+(F16-F17)-(F19+F20)</f>
        <v>6440033083</v>
      </c>
      <c r="G21" s="184">
        <f>G15+(G16-G17)-(G19+G20)</f>
        <v>6709148444</v>
      </c>
    </row>
    <row r="22" spans="1:8" ht="15" customHeight="1" x14ac:dyDescent="0.2">
      <c r="A22" s="180" t="s">
        <v>434</v>
      </c>
      <c r="B22" s="151">
        <v>31</v>
      </c>
      <c r="C22" s="164" t="s">
        <v>547</v>
      </c>
      <c r="D22" s="111">
        <v>42608498</v>
      </c>
      <c r="E22" s="111">
        <v>2345909</v>
      </c>
      <c r="F22" s="111">
        <v>42608498</v>
      </c>
      <c r="G22" s="135">
        <v>342977909</v>
      </c>
    </row>
    <row r="23" spans="1:8" ht="15" customHeight="1" x14ac:dyDescent="0.2">
      <c r="A23" s="180" t="s">
        <v>435</v>
      </c>
      <c r="B23" s="151">
        <v>32</v>
      </c>
      <c r="C23" s="164" t="s">
        <v>548</v>
      </c>
      <c r="D23" s="111">
        <v>645358318</v>
      </c>
      <c r="E23" s="111">
        <v>400000000</v>
      </c>
      <c r="F23" s="111">
        <v>1330096231</v>
      </c>
      <c r="G23" s="135">
        <v>952538302</v>
      </c>
    </row>
    <row r="24" spans="1:8" s="155" customFormat="1" ht="15" customHeight="1" x14ac:dyDescent="0.2">
      <c r="A24" s="117" t="s">
        <v>436</v>
      </c>
      <c r="B24" s="154">
        <v>40</v>
      </c>
      <c r="C24" s="152"/>
      <c r="D24" s="163">
        <f>D22-D23</f>
        <v>-602749820</v>
      </c>
      <c r="E24" s="163">
        <f>E22-E23</f>
        <v>-397654091</v>
      </c>
      <c r="F24" s="163">
        <f>F22-F23</f>
        <v>-1287487733</v>
      </c>
      <c r="G24" s="184">
        <f>G22-G23</f>
        <v>-609560393</v>
      </c>
    </row>
    <row r="25" spans="1:8" s="155" customFormat="1" ht="15" customHeight="1" x14ac:dyDescent="0.2">
      <c r="A25" s="191" t="s">
        <v>556</v>
      </c>
      <c r="B25" s="154">
        <v>50</v>
      </c>
      <c r="C25" s="152"/>
      <c r="D25" s="163">
        <f>D21+D24</f>
        <v>4073887892</v>
      </c>
      <c r="E25" s="163">
        <f>E21+E24</f>
        <v>1350393231</v>
      </c>
      <c r="F25" s="163">
        <f>F21+F24</f>
        <v>5152545350</v>
      </c>
      <c r="G25" s="184">
        <f>G21+G24</f>
        <v>6099588051</v>
      </c>
    </row>
    <row r="26" spans="1:8" ht="15" customHeight="1" x14ac:dyDescent="0.2">
      <c r="A26" s="180" t="s">
        <v>437</v>
      </c>
      <c r="B26" s="151">
        <v>51</v>
      </c>
      <c r="C26" s="164" t="s">
        <v>549</v>
      </c>
      <c r="D26" s="111">
        <v>202777578</v>
      </c>
      <c r="E26" s="153"/>
      <c r="F26" s="111">
        <v>418509070</v>
      </c>
      <c r="G26" s="135">
        <v>1044953105</v>
      </c>
    </row>
    <row r="27" spans="1:8" ht="15" customHeight="1" x14ac:dyDescent="0.2">
      <c r="A27" s="180" t="s">
        <v>438</v>
      </c>
      <c r="B27" s="151">
        <v>52</v>
      </c>
      <c r="C27" s="152"/>
      <c r="D27" s="153"/>
      <c r="E27" s="153"/>
      <c r="F27" s="153"/>
      <c r="G27" s="181"/>
    </row>
    <row r="28" spans="1:8" s="155" customFormat="1" ht="15" customHeight="1" x14ac:dyDescent="0.2">
      <c r="A28" s="182" t="s">
        <v>452</v>
      </c>
      <c r="B28" s="154">
        <v>60</v>
      </c>
      <c r="C28" s="152"/>
      <c r="D28" s="163">
        <f>D25-D26-D27</f>
        <v>3871110314</v>
      </c>
      <c r="E28" s="163">
        <f>E25-E26-E27</f>
        <v>1350393231</v>
      </c>
      <c r="F28" s="163">
        <f>F25-F26-F27</f>
        <v>4734036280</v>
      </c>
      <c r="G28" s="184">
        <f>G25-G26-G27</f>
        <v>5054634946</v>
      </c>
    </row>
    <row r="29" spans="1:8" ht="15" customHeight="1" thickBot="1" x14ac:dyDescent="0.25">
      <c r="A29" s="186" t="s">
        <v>439</v>
      </c>
      <c r="B29" s="187">
        <v>70</v>
      </c>
      <c r="C29" s="188">
        <v>0</v>
      </c>
      <c r="D29" s="189">
        <v>91</v>
      </c>
      <c r="E29" s="189">
        <v>64</v>
      </c>
      <c r="F29" s="189">
        <v>111</v>
      </c>
      <c r="G29" s="190">
        <v>240</v>
      </c>
    </row>
    <row r="30" spans="1:8" ht="15" hidden="1" customHeight="1" x14ac:dyDescent="0.2">
      <c r="A30" s="172" t="s">
        <v>440</v>
      </c>
      <c r="B30" s="173">
        <v>71</v>
      </c>
      <c r="C30" s="174"/>
      <c r="D30" s="174"/>
      <c r="E30" s="174"/>
      <c r="F30" s="174"/>
      <c r="G30" s="174"/>
    </row>
    <row r="31" spans="1:8" ht="9" customHeight="1" x14ac:dyDescent="0.2"/>
    <row r="32" spans="1:8" x14ac:dyDescent="0.2">
      <c r="A32" s="157"/>
      <c r="B32" s="157"/>
      <c r="C32" s="157"/>
      <c r="D32" s="157"/>
      <c r="E32" s="157"/>
      <c r="F32" s="504" t="s">
        <v>510</v>
      </c>
      <c r="G32" s="504"/>
      <c r="H32" s="158"/>
    </row>
    <row r="33" spans="1:10" s="68" customFormat="1" ht="18" customHeight="1" x14ac:dyDescent="0.2">
      <c r="A33" s="167" t="s">
        <v>206</v>
      </c>
      <c r="B33" s="167"/>
      <c r="C33" s="505" t="s">
        <v>207</v>
      </c>
      <c r="D33" s="505"/>
      <c r="E33" s="167"/>
      <c r="F33" s="506" t="s">
        <v>551</v>
      </c>
      <c r="G33" s="506"/>
      <c r="H33" s="168"/>
      <c r="I33" s="169"/>
      <c r="J33" s="169"/>
    </row>
    <row r="34" spans="1:10" s="68" customFormat="1" ht="20.25" customHeight="1" x14ac:dyDescent="0.2">
      <c r="B34" s="167"/>
      <c r="C34" s="167"/>
      <c r="D34" s="167"/>
      <c r="G34" s="170"/>
      <c r="I34" s="169"/>
      <c r="J34" s="169"/>
    </row>
    <row r="35" spans="1:10" s="68" customFormat="1" ht="16.5" customHeight="1" x14ac:dyDescent="0.2">
      <c r="B35" s="167"/>
      <c r="C35" s="167"/>
      <c r="D35" s="167"/>
      <c r="E35" s="69"/>
      <c r="G35" s="170"/>
      <c r="H35" s="171"/>
      <c r="I35" s="169"/>
      <c r="J35" s="169"/>
    </row>
    <row r="36" spans="1:10" s="68" customFormat="1" ht="18.75" customHeight="1" x14ac:dyDescent="0.2">
      <c r="B36" s="167"/>
      <c r="C36" s="167"/>
      <c r="D36" s="167"/>
      <c r="G36" s="170"/>
      <c r="I36" s="169"/>
      <c r="J36" s="169"/>
    </row>
    <row r="37" spans="1:10" s="68" customFormat="1" ht="21.75" customHeight="1" x14ac:dyDescent="0.2">
      <c r="A37" s="167" t="s">
        <v>552</v>
      </c>
      <c r="B37" s="167"/>
      <c r="C37" s="505" t="s">
        <v>553</v>
      </c>
      <c r="D37" s="505"/>
      <c r="E37" s="167"/>
      <c r="F37" s="506" t="s">
        <v>554</v>
      </c>
      <c r="G37" s="506"/>
      <c r="H37" s="168"/>
      <c r="I37" s="169"/>
      <c r="J37" s="169"/>
    </row>
  </sheetData>
  <mergeCells count="16">
    <mergeCell ref="E3:G3"/>
    <mergeCell ref="E1:G1"/>
    <mergeCell ref="E2:G2"/>
    <mergeCell ref="F8:G8"/>
    <mergeCell ref="A5:G5"/>
    <mergeCell ref="A6:G6"/>
    <mergeCell ref="A8:A9"/>
    <mergeCell ref="B8:B9"/>
    <mergeCell ref="C8:C9"/>
    <mergeCell ref="D8:E8"/>
    <mergeCell ref="F7:G7"/>
    <mergeCell ref="F32:G32"/>
    <mergeCell ref="C33:D33"/>
    <mergeCell ref="C37:D37"/>
    <mergeCell ref="F33:G33"/>
    <mergeCell ref="F37:G37"/>
  </mergeCells>
  <phoneticPr fontId="1" type="noConversion"/>
  <printOptions horizontalCentered="1"/>
  <pageMargins left="0.59055118110236227" right="3.937007874015748E-2" top="0.39370078740157483" bottom="0.39370078740157483" header="0.51181102362204722" footer="0.19685039370078741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85" zoomScaleNormal="100" zoomScaleSheetLayoutView="85" workbookViewId="0">
      <selection activeCell="I14" sqref="I14"/>
    </sheetView>
  </sheetViews>
  <sheetFormatPr defaultRowHeight="15" x14ac:dyDescent="0.25"/>
  <cols>
    <col min="1" max="1" width="63" style="193" bestFit="1" customWidth="1"/>
    <col min="2" max="2" width="4.140625" style="193" bestFit="1" customWidth="1"/>
    <col min="3" max="3" width="4.5703125" style="193" bestFit="1" customWidth="1"/>
    <col min="4" max="4" width="19.28515625" style="193" customWidth="1"/>
    <col min="5" max="5" width="19.42578125" style="193" customWidth="1"/>
    <col min="6" max="16384" width="9.140625" style="193"/>
  </cols>
  <sheetData>
    <row r="1" spans="1:5" s="142" customFormat="1" ht="15" customHeight="1" x14ac:dyDescent="0.2">
      <c r="A1" s="139" t="s">
        <v>503</v>
      </c>
      <c r="B1" s="198"/>
      <c r="D1" s="520" t="s">
        <v>558</v>
      </c>
      <c r="E1" s="520"/>
    </row>
    <row r="2" spans="1:5" s="142" customFormat="1" ht="13.5" customHeight="1" x14ac:dyDescent="0.2">
      <c r="A2" s="142" t="s">
        <v>505</v>
      </c>
      <c r="C2" s="199"/>
      <c r="D2" s="521" t="s">
        <v>559</v>
      </c>
      <c r="E2" s="521"/>
    </row>
    <row r="3" spans="1:5" s="142" customFormat="1" ht="19.5" customHeight="1" x14ac:dyDescent="0.2">
      <c r="A3" s="142" t="s">
        <v>506</v>
      </c>
      <c r="B3" s="199"/>
      <c r="C3" s="199"/>
      <c r="D3" s="521"/>
      <c r="E3" s="521"/>
    </row>
    <row r="4" spans="1:5" s="142" customFormat="1" ht="17.25" customHeight="1" x14ac:dyDescent="0.2">
      <c r="A4" s="525" t="s">
        <v>560</v>
      </c>
      <c r="B4" s="525"/>
      <c r="C4" s="525"/>
      <c r="D4" s="525"/>
      <c r="E4" s="200"/>
    </row>
    <row r="5" spans="1:5" s="142" customFormat="1" x14ac:dyDescent="0.2">
      <c r="A5" s="523" t="s">
        <v>561</v>
      </c>
      <c r="B5" s="523"/>
      <c r="C5" s="523"/>
      <c r="D5" s="523"/>
      <c r="E5" s="200"/>
    </row>
    <row r="6" spans="1:5" s="142" customFormat="1" x14ac:dyDescent="0.2">
      <c r="A6" s="524" t="str">
        <f>[2]CĐKT!A7</f>
        <v>Quý II năm 2017</v>
      </c>
      <c r="B6" s="524"/>
      <c r="C6" s="524"/>
      <c r="D6" s="524"/>
      <c r="E6" s="200"/>
    </row>
    <row r="7" spans="1:5" s="142" customFormat="1" ht="14.25" customHeight="1" thickBot="1" x14ac:dyDescent="0.25">
      <c r="A7" s="201"/>
      <c r="B7" s="201"/>
      <c r="C7" s="202"/>
      <c r="E7" s="203" t="s">
        <v>562</v>
      </c>
    </row>
    <row r="8" spans="1:5" ht="57" x14ac:dyDescent="0.25">
      <c r="A8" s="225" t="s">
        <v>186</v>
      </c>
      <c r="B8" s="208" t="s">
        <v>455</v>
      </c>
      <c r="C8" s="208" t="s">
        <v>566</v>
      </c>
      <c r="D8" s="209" t="s">
        <v>563</v>
      </c>
      <c r="E8" s="210" t="s">
        <v>564</v>
      </c>
    </row>
    <row r="9" spans="1:5" ht="12.75" customHeight="1" x14ac:dyDescent="0.25">
      <c r="A9" s="226">
        <v>1</v>
      </c>
      <c r="B9" s="149">
        <v>2</v>
      </c>
      <c r="C9" s="149">
        <v>3</v>
      </c>
      <c r="D9" s="149">
        <v>4</v>
      </c>
      <c r="E9" s="211">
        <v>5</v>
      </c>
    </row>
    <row r="10" spans="1:5" ht="18" customHeight="1" x14ac:dyDescent="0.25">
      <c r="A10" s="212" t="s">
        <v>463</v>
      </c>
      <c r="B10" s="194"/>
      <c r="C10" s="194"/>
      <c r="D10" s="195"/>
      <c r="E10" s="213"/>
    </row>
    <row r="11" spans="1:5" ht="18" customHeight="1" x14ac:dyDescent="0.25">
      <c r="A11" s="214" t="s">
        <v>464</v>
      </c>
      <c r="B11" s="194">
        <v>1</v>
      </c>
      <c r="C11" s="194"/>
      <c r="D11" s="165">
        <v>293779035953</v>
      </c>
      <c r="E11" s="215">
        <v>165815817177</v>
      </c>
    </row>
    <row r="12" spans="1:5" ht="18" customHeight="1" x14ac:dyDescent="0.25">
      <c r="A12" s="214" t="s">
        <v>465</v>
      </c>
      <c r="B12" s="194">
        <v>2</v>
      </c>
      <c r="C12" s="194"/>
      <c r="D12" s="165">
        <v>-222520957871</v>
      </c>
      <c r="E12" s="215">
        <v>-226672940891</v>
      </c>
    </row>
    <row r="13" spans="1:5" ht="18" customHeight="1" x14ac:dyDescent="0.25">
      <c r="A13" s="214" t="s">
        <v>466</v>
      </c>
      <c r="B13" s="194">
        <v>3</v>
      </c>
      <c r="C13" s="194"/>
      <c r="D13" s="165">
        <v>-419020083</v>
      </c>
      <c r="E13" s="215">
        <v>-572104000</v>
      </c>
    </row>
    <row r="14" spans="1:5" ht="18" customHeight="1" x14ac:dyDescent="0.25">
      <c r="A14" s="214" t="s">
        <v>467</v>
      </c>
      <c r="B14" s="194">
        <v>4</v>
      </c>
      <c r="C14" s="194"/>
      <c r="D14" s="165">
        <v>-14333649751</v>
      </c>
      <c r="E14" s="215">
        <v>-15284234545</v>
      </c>
    </row>
    <row r="15" spans="1:5" ht="18" customHeight="1" x14ac:dyDescent="0.25">
      <c r="A15" s="214" t="s">
        <v>468</v>
      </c>
      <c r="B15" s="194">
        <v>5</v>
      </c>
      <c r="C15" s="194"/>
      <c r="D15" s="165">
        <v>-371026618</v>
      </c>
      <c r="E15" s="215">
        <v>-3000000000</v>
      </c>
    </row>
    <row r="16" spans="1:5" ht="18" customHeight="1" x14ac:dyDescent="0.25">
      <c r="A16" s="214" t="s">
        <v>469</v>
      </c>
      <c r="B16" s="194">
        <v>6</v>
      </c>
      <c r="C16" s="194"/>
      <c r="D16" s="165">
        <v>34625018624</v>
      </c>
      <c r="E16" s="215">
        <v>140102422721</v>
      </c>
    </row>
    <row r="17" spans="1:5" ht="18" customHeight="1" x14ac:dyDescent="0.25">
      <c r="A17" s="214" t="s">
        <v>470</v>
      </c>
      <c r="B17" s="194">
        <v>7</v>
      </c>
      <c r="C17" s="194"/>
      <c r="D17" s="165">
        <v>-62589454573</v>
      </c>
      <c r="E17" s="215">
        <v>-81325557044</v>
      </c>
    </row>
    <row r="18" spans="1:5" s="206" customFormat="1" ht="18" customHeight="1" x14ac:dyDescent="0.25">
      <c r="A18" s="216" t="s">
        <v>471</v>
      </c>
      <c r="B18" s="196">
        <v>20</v>
      </c>
      <c r="C18" s="196"/>
      <c r="D18" s="205">
        <f>SUM(D11:D17)</f>
        <v>28169945681</v>
      </c>
      <c r="E18" s="217">
        <f>SUM(E11:E17)</f>
        <v>-20936596582</v>
      </c>
    </row>
    <row r="19" spans="1:5" ht="18" customHeight="1" x14ac:dyDescent="0.25">
      <c r="A19" s="212" t="s">
        <v>472</v>
      </c>
      <c r="B19" s="194"/>
      <c r="C19" s="194"/>
      <c r="D19" s="165">
        <v>0</v>
      </c>
      <c r="E19" s="215"/>
    </row>
    <row r="20" spans="1:5" ht="18" customHeight="1" x14ac:dyDescent="0.25">
      <c r="A20" s="214" t="s">
        <v>473</v>
      </c>
      <c r="B20" s="194">
        <v>21</v>
      </c>
      <c r="C20" s="194"/>
      <c r="D20" s="165">
        <v>-2084676977</v>
      </c>
      <c r="E20" s="215">
        <v>-120215832</v>
      </c>
    </row>
    <row r="21" spans="1:5" ht="18" customHeight="1" x14ac:dyDescent="0.25">
      <c r="A21" s="214" t="s">
        <v>474</v>
      </c>
      <c r="B21" s="194">
        <v>22</v>
      </c>
      <c r="C21" s="194"/>
      <c r="D21" s="165">
        <v>0</v>
      </c>
      <c r="E21" s="215"/>
    </row>
    <row r="22" spans="1:5" ht="18" customHeight="1" x14ac:dyDescent="0.25">
      <c r="A22" s="214" t="s">
        <v>475</v>
      </c>
      <c r="B22" s="194">
        <v>23</v>
      </c>
      <c r="C22" s="194"/>
      <c r="D22" s="165">
        <v>0</v>
      </c>
      <c r="E22" s="215"/>
    </row>
    <row r="23" spans="1:5" ht="18" customHeight="1" x14ac:dyDescent="0.25">
      <c r="A23" s="214" t="s">
        <v>476</v>
      </c>
      <c r="B23" s="194">
        <v>24</v>
      </c>
      <c r="C23" s="194"/>
      <c r="D23" s="165">
        <v>0</v>
      </c>
      <c r="E23" s="215"/>
    </row>
    <row r="24" spans="1:5" ht="18" customHeight="1" x14ac:dyDescent="0.25">
      <c r="A24" s="214" t="s">
        <v>477</v>
      </c>
      <c r="B24" s="194">
        <v>25</v>
      </c>
      <c r="C24" s="194"/>
      <c r="D24" s="165">
        <v>-7000000000</v>
      </c>
      <c r="E24" s="215"/>
    </row>
    <row r="25" spans="1:5" ht="18" customHeight="1" x14ac:dyDescent="0.25">
      <c r="A25" s="214" t="s">
        <v>478</v>
      </c>
      <c r="B25" s="194">
        <v>26</v>
      </c>
      <c r="C25" s="194"/>
      <c r="D25" s="165"/>
      <c r="E25" s="215">
        <v>8400000000</v>
      </c>
    </row>
    <row r="26" spans="1:5" ht="18" customHeight="1" x14ac:dyDescent="0.25">
      <c r="A26" s="214" t="s">
        <v>479</v>
      </c>
      <c r="B26" s="194">
        <v>27</v>
      </c>
      <c r="C26" s="194"/>
      <c r="D26" s="165">
        <v>12782645</v>
      </c>
      <c r="E26" s="215">
        <v>14378862356</v>
      </c>
    </row>
    <row r="27" spans="1:5" ht="18" customHeight="1" x14ac:dyDescent="0.25">
      <c r="A27" s="216" t="s">
        <v>480</v>
      </c>
      <c r="B27" s="196">
        <v>30</v>
      </c>
      <c r="C27" s="196"/>
      <c r="D27" s="205">
        <f>SUM(D19:D26)</f>
        <v>-9071894332</v>
      </c>
      <c r="E27" s="217">
        <f>SUM(E19:E26)</f>
        <v>22658646524</v>
      </c>
    </row>
    <row r="28" spans="1:5" ht="18" customHeight="1" x14ac:dyDescent="0.25">
      <c r="A28" s="212" t="s">
        <v>481</v>
      </c>
      <c r="B28" s="194"/>
      <c r="C28" s="194"/>
      <c r="D28" s="204"/>
      <c r="E28" s="218"/>
    </row>
    <row r="29" spans="1:5" ht="18" customHeight="1" x14ac:dyDescent="0.25">
      <c r="A29" s="214" t="s">
        <v>482</v>
      </c>
      <c r="B29" s="194">
        <v>31</v>
      </c>
      <c r="C29" s="194"/>
      <c r="D29" s="165"/>
      <c r="E29" s="215">
        <v>6265000000</v>
      </c>
    </row>
    <row r="30" spans="1:5" ht="18" customHeight="1" x14ac:dyDescent="0.25">
      <c r="A30" s="214" t="s">
        <v>565</v>
      </c>
      <c r="B30" s="194">
        <v>32</v>
      </c>
      <c r="C30" s="194"/>
      <c r="D30" s="165"/>
      <c r="E30" s="215"/>
    </row>
    <row r="31" spans="1:5" ht="18" customHeight="1" x14ac:dyDescent="0.25">
      <c r="A31" s="214" t="s">
        <v>483</v>
      </c>
      <c r="B31" s="194">
        <v>33</v>
      </c>
      <c r="C31" s="194"/>
      <c r="D31" s="165">
        <v>239435953006</v>
      </c>
      <c r="E31" s="215">
        <v>198683842609</v>
      </c>
    </row>
    <row r="32" spans="1:5" ht="18" customHeight="1" x14ac:dyDescent="0.25">
      <c r="A32" s="214" t="s">
        <v>484</v>
      </c>
      <c r="B32" s="194">
        <v>34</v>
      </c>
      <c r="C32" s="194"/>
      <c r="D32" s="165">
        <v>-297257351155</v>
      </c>
      <c r="E32" s="215">
        <v>-228050704074</v>
      </c>
    </row>
    <row r="33" spans="1:5" ht="18" customHeight="1" x14ac:dyDescent="0.25">
      <c r="A33" s="214" t="s">
        <v>485</v>
      </c>
      <c r="B33" s="194">
        <v>35</v>
      </c>
      <c r="C33" s="194"/>
      <c r="D33" s="165">
        <v>-461379118</v>
      </c>
      <c r="E33" s="215">
        <v>-553280853</v>
      </c>
    </row>
    <row r="34" spans="1:5" ht="18" customHeight="1" x14ac:dyDescent="0.25">
      <c r="A34" s="214" t="s">
        <v>486</v>
      </c>
      <c r="B34" s="194">
        <v>36</v>
      </c>
      <c r="C34" s="194"/>
      <c r="D34" s="165">
        <v>0</v>
      </c>
      <c r="E34" s="215"/>
    </row>
    <row r="35" spans="1:5" ht="18" customHeight="1" x14ac:dyDescent="0.25">
      <c r="A35" s="216" t="s">
        <v>487</v>
      </c>
      <c r="B35" s="196">
        <v>40</v>
      </c>
      <c r="C35" s="196"/>
      <c r="D35" s="205">
        <f>SUM(D28:D34)</f>
        <v>-58282777267</v>
      </c>
      <c r="E35" s="217">
        <f>SUM(E28:E34)</f>
        <v>-23655142318</v>
      </c>
    </row>
    <row r="36" spans="1:5" ht="18" customHeight="1" x14ac:dyDescent="0.25">
      <c r="A36" s="212" t="s">
        <v>488</v>
      </c>
      <c r="B36" s="197">
        <v>50</v>
      </c>
      <c r="C36" s="197"/>
      <c r="D36" s="207">
        <f>D18+D27+D35</f>
        <v>-39184725918</v>
      </c>
      <c r="E36" s="219">
        <f>E18+E27+E35</f>
        <v>-21933092376</v>
      </c>
    </row>
    <row r="37" spans="1:5" ht="18" customHeight="1" x14ac:dyDescent="0.25">
      <c r="A37" s="212" t="s">
        <v>489</v>
      </c>
      <c r="B37" s="197">
        <v>60</v>
      </c>
      <c r="C37" s="197"/>
      <c r="D37" s="207">
        <v>42868136815</v>
      </c>
      <c r="E37" s="219">
        <v>22779247088</v>
      </c>
    </row>
    <row r="38" spans="1:5" ht="18" customHeight="1" x14ac:dyDescent="0.25">
      <c r="A38" s="212" t="s">
        <v>490</v>
      </c>
      <c r="B38" s="194">
        <v>61</v>
      </c>
      <c r="C38" s="194"/>
      <c r="D38" s="195"/>
      <c r="E38" s="213"/>
    </row>
    <row r="39" spans="1:5" ht="18" customHeight="1" thickBot="1" x14ac:dyDescent="0.3">
      <c r="A39" s="220" t="s">
        <v>491</v>
      </c>
      <c r="B39" s="221">
        <v>70</v>
      </c>
      <c r="C39" s="222"/>
      <c r="D39" s="223">
        <f>D36+D37+D38</f>
        <v>3683410897</v>
      </c>
      <c r="E39" s="224">
        <f>E36+E37+E38</f>
        <v>846154712</v>
      </c>
    </row>
    <row r="40" spans="1:5" s="192" customFormat="1" ht="16.5" customHeight="1" x14ac:dyDescent="0.2">
      <c r="A40" s="65"/>
      <c r="B40" s="522" t="s">
        <v>567</v>
      </c>
      <c r="C40" s="522"/>
      <c r="D40" s="522"/>
      <c r="E40" s="522"/>
    </row>
    <row r="41" spans="1:5" customFormat="1" ht="15.75" x14ac:dyDescent="0.2">
      <c r="A41" s="519" t="s">
        <v>568</v>
      </c>
      <c r="B41" s="519"/>
      <c r="C41" s="519"/>
      <c r="D41" s="519"/>
      <c r="E41" s="519"/>
    </row>
    <row r="42" spans="1:5" s="192" customFormat="1" ht="15.75" x14ac:dyDescent="0.2">
      <c r="A42" s="159"/>
      <c r="B42" s="159"/>
      <c r="C42" s="159"/>
      <c r="D42" s="227"/>
      <c r="E42" s="160"/>
    </row>
    <row r="43" spans="1:5" s="192" customFormat="1" ht="15.75" x14ac:dyDescent="0.2">
      <c r="A43" s="159"/>
      <c r="B43" s="159"/>
      <c r="C43" s="159"/>
      <c r="D43" s="227"/>
      <c r="E43" s="160"/>
    </row>
    <row r="44" spans="1:5" s="192" customFormat="1" ht="15.75" hidden="1" x14ac:dyDescent="0.2">
      <c r="A44" s="159"/>
      <c r="B44" s="159"/>
      <c r="C44" s="159"/>
      <c r="D44" s="227"/>
      <c r="E44" s="160"/>
    </row>
    <row r="45" spans="1:5" s="192" customFormat="1" ht="15.75" x14ac:dyDescent="0.2">
      <c r="A45" s="159"/>
      <c r="B45" s="159"/>
      <c r="C45" s="159"/>
      <c r="D45" s="160"/>
      <c r="E45" s="160"/>
    </row>
    <row r="46" spans="1:5" s="192" customFormat="1" ht="15.75" customHeight="1" x14ac:dyDescent="0.2">
      <c r="A46" s="519" t="s">
        <v>569</v>
      </c>
      <c r="B46" s="519"/>
      <c r="C46" s="519"/>
      <c r="D46" s="519"/>
      <c r="E46" s="519"/>
    </row>
  </sheetData>
  <mergeCells count="8">
    <mergeCell ref="A46:E46"/>
    <mergeCell ref="D1:E1"/>
    <mergeCell ref="D2:E3"/>
    <mergeCell ref="B40:E40"/>
    <mergeCell ref="A5:D5"/>
    <mergeCell ref="A6:D6"/>
    <mergeCell ref="A4:D4"/>
    <mergeCell ref="A41:E41"/>
  </mergeCells>
  <phoneticPr fontId="1" type="noConversion"/>
  <printOptions horizontalCentered="1"/>
  <pageMargins left="0.59055118110236227" right="3.937007874015748E-2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view="pageBreakPreview" topLeftCell="A246" zoomScale="85" zoomScaleNormal="100" zoomScaleSheetLayoutView="85" workbookViewId="0">
      <selection activeCell="F273" sqref="F273"/>
    </sheetView>
  </sheetViews>
  <sheetFormatPr defaultRowHeight="12.75" x14ac:dyDescent="0.2"/>
  <cols>
    <col min="1" max="1" width="4.5703125" customWidth="1"/>
    <col min="5" max="5" width="19.140625" bestFit="1" customWidth="1"/>
    <col min="6" max="6" width="21.42578125" bestFit="1" customWidth="1"/>
    <col min="7" max="7" width="19.28515625" customWidth="1"/>
    <col min="8" max="8" width="21.140625" customWidth="1"/>
  </cols>
  <sheetData>
    <row r="1" spans="1:8" ht="15" x14ac:dyDescent="0.2">
      <c r="A1" s="317" t="s">
        <v>503</v>
      </c>
      <c r="B1" s="231"/>
      <c r="C1" s="231"/>
      <c r="D1" s="410"/>
      <c r="E1" s="410"/>
      <c r="F1" s="410"/>
      <c r="G1" s="600"/>
      <c r="H1" s="601" t="s">
        <v>504</v>
      </c>
    </row>
    <row r="2" spans="1:8" ht="15" x14ac:dyDescent="0.2">
      <c r="A2" s="602" t="s">
        <v>570</v>
      </c>
      <c r="B2" s="231"/>
      <c r="C2" s="231"/>
      <c r="D2" s="410"/>
      <c r="E2" s="410"/>
      <c r="F2" s="410"/>
      <c r="G2" s="603"/>
      <c r="H2" s="603" t="s">
        <v>571</v>
      </c>
    </row>
    <row r="3" spans="1:8" ht="15" x14ac:dyDescent="0.2">
      <c r="A3" s="604" t="s">
        <v>572</v>
      </c>
      <c r="B3" s="232"/>
      <c r="C3" s="232"/>
      <c r="D3" s="233"/>
      <c r="E3" s="233"/>
      <c r="F3" s="233"/>
      <c r="G3" s="236"/>
      <c r="H3" s="389"/>
    </row>
    <row r="4" spans="1:8" ht="15" x14ac:dyDescent="0.2">
      <c r="A4" s="240"/>
      <c r="B4" s="228"/>
      <c r="C4" s="228"/>
      <c r="D4" s="229"/>
      <c r="E4" s="229"/>
      <c r="F4" s="229"/>
      <c r="G4" s="230"/>
      <c r="H4" s="230"/>
    </row>
    <row r="5" spans="1:8" ht="15" x14ac:dyDescent="0.2">
      <c r="A5" s="431"/>
      <c r="B5" s="232"/>
      <c r="C5" s="232"/>
      <c r="D5" s="233"/>
      <c r="E5" s="233"/>
      <c r="F5" s="233"/>
      <c r="G5" s="594" t="s">
        <v>573</v>
      </c>
      <c r="H5" s="594"/>
    </row>
    <row r="6" spans="1:8" ht="15" x14ac:dyDescent="0.2">
      <c r="A6" s="605" t="s">
        <v>574</v>
      </c>
      <c r="B6" s="606"/>
      <c r="C6" s="606"/>
      <c r="D6" s="607"/>
      <c r="E6" s="607"/>
      <c r="F6" s="607"/>
      <c r="G6" s="608"/>
      <c r="H6" s="609"/>
    </row>
    <row r="7" spans="1:8" ht="14.25" x14ac:dyDescent="0.2">
      <c r="A7" s="526" t="s">
        <v>508</v>
      </c>
      <c r="B7" s="526"/>
      <c r="C7" s="526"/>
      <c r="D7" s="526"/>
      <c r="E7" s="526"/>
      <c r="F7" s="526"/>
      <c r="G7" s="526"/>
      <c r="H7" s="526"/>
    </row>
    <row r="8" spans="1:8" ht="15" x14ac:dyDescent="0.2">
      <c r="A8" s="234" t="s">
        <v>528</v>
      </c>
      <c r="B8" s="606"/>
      <c r="C8" s="606"/>
      <c r="D8" s="610"/>
      <c r="E8" s="610"/>
      <c r="F8" s="610"/>
      <c r="G8" s="608"/>
      <c r="H8" s="609"/>
    </row>
    <row r="9" spans="1:8" ht="15" x14ac:dyDescent="0.2">
      <c r="A9" s="431" t="s">
        <v>575</v>
      </c>
      <c r="B9" s="235" t="s">
        <v>576</v>
      </c>
      <c r="C9" s="232"/>
      <c r="D9" s="233"/>
      <c r="E9" s="233"/>
      <c r="F9" s="233"/>
      <c r="G9" s="236"/>
      <c r="H9" s="236"/>
    </row>
    <row r="10" spans="1:8" ht="14.25" x14ac:dyDescent="0.2">
      <c r="A10" s="545" t="s">
        <v>577</v>
      </c>
      <c r="B10" s="533" t="s">
        <v>578</v>
      </c>
      <c r="C10" s="528"/>
      <c r="D10" s="528"/>
      <c r="E10" s="528"/>
      <c r="F10" s="529"/>
      <c r="G10" s="237" t="s">
        <v>532</v>
      </c>
      <c r="H10" s="238" t="s">
        <v>579</v>
      </c>
    </row>
    <row r="11" spans="1:8" ht="14.25" x14ac:dyDescent="0.2">
      <c r="A11" s="550"/>
      <c r="B11" s="534"/>
      <c r="C11" s="530"/>
      <c r="D11" s="530"/>
      <c r="E11" s="530"/>
      <c r="F11" s="531"/>
      <c r="G11" s="238" t="s">
        <v>580</v>
      </c>
      <c r="H11" s="238" t="s">
        <v>580</v>
      </c>
    </row>
    <row r="12" spans="1:8" ht="15" x14ac:dyDescent="0.2">
      <c r="A12" s="241" t="s">
        <v>581</v>
      </c>
      <c r="B12" s="242" t="s">
        <v>582</v>
      </c>
      <c r="C12" s="243"/>
      <c r="D12" s="244"/>
      <c r="E12" s="244"/>
      <c r="F12" s="245"/>
      <c r="G12" s="246">
        <v>3683410897</v>
      </c>
      <c r="H12" s="246">
        <v>42868136815</v>
      </c>
    </row>
    <row r="13" spans="1:8" ht="15" x14ac:dyDescent="0.2">
      <c r="A13" s="247"/>
      <c r="B13" s="248" t="s">
        <v>583</v>
      </c>
      <c r="C13" s="249"/>
      <c r="D13" s="250"/>
      <c r="E13" s="250"/>
      <c r="F13" s="251"/>
      <c r="G13" s="252">
        <v>1215191600</v>
      </c>
      <c r="H13" s="252">
        <v>3458682219</v>
      </c>
    </row>
    <row r="14" spans="1:8" ht="15" x14ac:dyDescent="0.2">
      <c r="A14" s="253"/>
      <c r="B14" s="254" t="s">
        <v>584</v>
      </c>
      <c r="C14" s="255"/>
      <c r="D14" s="256"/>
      <c r="E14" s="256"/>
      <c r="F14" s="257"/>
      <c r="G14" s="258">
        <v>2468219297</v>
      </c>
      <c r="H14" s="258">
        <v>39409454596</v>
      </c>
    </row>
    <row r="15" spans="1:8" ht="15" x14ac:dyDescent="0.2">
      <c r="A15" s="259"/>
      <c r="B15" s="260"/>
      <c r="C15" s="255"/>
      <c r="D15" s="256"/>
      <c r="E15" s="256"/>
      <c r="F15" s="257"/>
      <c r="G15" s="261"/>
      <c r="H15" s="261"/>
    </row>
    <row r="16" spans="1:8" ht="15" x14ac:dyDescent="0.2">
      <c r="A16" s="259"/>
      <c r="B16" s="254" t="s">
        <v>585</v>
      </c>
      <c r="C16" s="402"/>
      <c r="D16" s="402"/>
      <c r="E16" s="402"/>
      <c r="F16" s="262"/>
      <c r="G16" s="258"/>
      <c r="H16" s="258"/>
    </row>
    <row r="17" spans="1:8" ht="15" x14ac:dyDescent="0.2">
      <c r="A17" s="259"/>
      <c r="B17" s="254" t="s">
        <v>586</v>
      </c>
      <c r="C17" s="402"/>
      <c r="D17" s="402"/>
      <c r="E17" s="402"/>
      <c r="F17" s="262"/>
      <c r="G17" s="258"/>
      <c r="H17" s="258"/>
    </row>
    <row r="18" spans="1:8" ht="15" x14ac:dyDescent="0.2">
      <c r="A18" s="259"/>
      <c r="B18" s="260" t="s">
        <v>587</v>
      </c>
      <c r="C18" s="402"/>
      <c r="D18" s="402"/>
      <c r="E18" s="402"/>
      <c r="F18" s="262"/>
      <c r="G18" s="258">
        <v>0</v>
      </c>
      <c r="H18" s="258">
        <v>0</v>
      </c>
    </row>
    <row r="19" spans="1:8" ht="15" x14ac:dyDescent="0.2">
      <c r="A19" s="259"/>
      <c r="B19" s="260" t="s">
        <v>588</v>
      </c>
      <c r="C19" s="255"/>
      <c r="D19" s="256"/>
      <c r="E19" s="256"/>
      <c r="F19" s="257"/>
      <c r="G19" s="258">
        <v>0</v>
      </c>
      <c r="H19" s="258">
        <v>0</v>
      </c>
    </row>
    <row r="20" spans="1:8" ht="15" x14ac:dyDescent="0.2">
      <c r="A20" s="263"/>
      <c r="B20" s="264" t="s">
        <v>589</v>
      </c>
      <c r="C20" s="265"/>
      <c r="D20" s="266"/>
      <c r="E20" s="266"/>
      <c r="F20" s="267"/>
      <c r="G20" s="268"/>
      <c r="H20" s="268"/>
    </row>
    <row r="21" spans="1:8" ht="14.25" x14ac:dyDescent="0.2">
      <c r="A21" s="559" t="s">
        <v>191</v>
      </c>
      <c r="B21" s="563"/>
      <c r="C21" s="563"/>
      <c r="D21" s="563"/>
      <c r="E21" s="269"/>
      <c r="F21" s="304"/>
      <c r="G21" s="270">
        <v>3683410897</v>
      </c>
      <c r="H21" s="270">
        <v>42868136815</v>
      </c>
    </row>
    <row r="22" spans="1:8" ht="14.25" x14ac:dyDescent="0.2">
      <c r="A22" s="271"/>
      <c r="B22" s="272"/>
      <c r="C22" s="273"/>
      <c r="D22" s="273"/>
      <c r="E22" s="273"/>
      <c r="F22" s="273"/>
      <c r="G22" s="273"/>
      <c r="H22" s="273"/>
    </row>
    <row r="23" spans="1:8" ht="14.25" x14ac:dyDescent="0.2">
      <c r="A23" s="532">
        <v>3</v>
      </c>
      <c r="B23" s="538" t="s">
        <v>590</v>
      </c>
      <c r="C23" s="539"/>
      <c r="D23" s="539"/>
      <c r="E23" s="539"/>
      <c r="F23" s="591"/>
      <c r="G23" s="274" t="s">
        <v>532</v>
      </c>
      <c r="H23" s="238" t="s">
        <v>579</v>
      </c>
    </row>
    <row r="24" spans="1:8" ht="14.25" x14ac:dyDescent="0.2">
      <c r="A24" s="532"/>
      <c r="B24" s="540"/>
      <c r="C24" s="541"/>
      <c r="D24" s="541"/>
      <c r="E24" s="541"/>
      <c r="F24" s="592"/>
      <c r="G24" s="275" t="s">
        <v>580</v>
      </c>
      <c r="H24" s="238" t="s">
        <v>580</v>
      </c>
    </row>
    <row r="25" spans="1:8" ht="15" x14ac:dyDescent="0.2">
      <c r="A25" s="276" t="s">
        <v>591</v>
      </c>
      <c r="B25" s="277" t="s">
        <v>592</v>
      </c>
      <c r="C25" s="278"/>
      <c r="D25" s="279"/>
      <c r="E25" s="279"/>
      <c r="F25" s="280"/>
      <c r="G25" s="281">
        <v>266209434782</v>
      </c>
      <c r="H25" s="281">
        <v>298702773930</v>
      </c>
    </row>
    <row r="26" spans="1:8" ht="15" x14ac:dyDescent="0.2">
      <c r="A26" s="378"/>
      <c r="B26" s="282"/>
      <c r="C26" s="283"/>
      <c r="D26" s="284"/>
      <c r="E26" s="284"/>
      <c r="F26" s="284"/>
      <c r="G26" s="285"/>
      <c r="H26" s="285"/>
    </row>
    <row r="27" spans="1:8" ht="14.25" x14ac:dyDescent="0.2">
      <c r="A27" s="545">
        <v>4</v>
      </c>
      <c r="B27" s="533" t="s">
        <v>593</v>
      </c>
      <c r="C27" s="528"/>
      <c r="D27" s="528"/>
      <c r="E27" s="528"/>
      <c r="F27" s="529"/>
      <c r="G27" s="237" t="s">
        <v>532</v>
      </c>
      <c r="H27" s="238" t="s">
        <v>579</v>
      </c>
    </row>
    <row r="28" spans="1:8" ht="14.25" x14ac:dyDescent="0.2">
      <c r="A28" s="550"/>
      <c r="B28" s="534"/>
      <c r="C28" s="530"/>
      <c r="D28" s="530"/>
      <c r="E28" s="530"/>
      <c r="F28" s="531"/>
      <c r="G28" s="238" t="s">
        <v>580</v>
      </c>
      <c r="H28" s="238" t="s">
        <v>580</v>
      </c>
    </row>
    <row r="29" spans="1:8" ht="15" x14ac:dyDescent="0.2">
      <c r="A29" s="286"/>
      <c r="B29" s="287" t="s">
        <v>594</v>
      </c>
      <c r="C29" s="278"/>
      <c r="D29" s="279"/>
      <c r="E29" s="279"/>
      <c r="F29" s="280"/>
      <c r="G29" s="288">
        <v>107631437938</v>
      </c>
      <c r="H29" s="288">
        <v>59120033199</v>
      </c>
    </row>
    <row r="30" spans="1:8" ht="15" x14ac:dyDescent="0.2">
      <c r="A30" s="289"/>
      <c r="B30" s="287" t="s">
        <v>595</v>
      </c>
      <c r="C30" s="255"/>
      <c r="D30" s="256"/>
      <c r="E30" s="256"/>
      <c r="F30" s="257"/>
      <c r="G30" s="288">
        <v>169916001734</v>
      </c>
      <c r="H30" s="288">
        <v>174881967800</v>
      </c>
    </row>
    <row r="31" spans="1:8" ht="15" x14ac:dyDescent="0.2">
      <c r="A31" s="290"/>
      <c r="B31" s="260" t="s">
        <v>596</v>
      </c>
      <c r="C31" s="265"/>
      <c r="D31" s="266"/>
      <c r="E31" s="266"/>
      <c r="F31" s="267"/>
      <c r="G31" s="291"/>
      <c r="H31" s="291"/>
    </row>
    <row r="32" spans="1:8" ht="15" x14ac:dyDescent="0.2">
      <c r="A32" s="290"/>
      <c r="B32" s="260" t="s">
        <v>597</v>
      </c>
      <c r="C32" s="265"/>
      <c r="D32" s="266"/>
      <c r="E32" s="266"/>
      <c r="F32" s="267"/>
      <c r="G32" s="291"/>
      <c r="H32" s="291"/>
    </row>
    <row r="33" spans="1:8" ht="15" x14ac:dyDescent="0.2">
      <c r="A33" s="289"/>
      <c r="B33" s="287" t="s">
        <v>598</v>
      </c>
      <c r="C33" s="255"/>
      <c r="D33" s="256"/>
      <c r="E33" s="256"/>
      <c r="F33" s="257"/>
      <c r="G33" s="292">
        <v>1513824540</v>
      </c>
      <c r="H33" s="292">
        <v>1368051000</v>
      </c>
    </row>
    <row r="34" spans="1:8" ht="15" x14ac:dyDescent="0.2">
      <c r="A34" s="289"/>
      <c r="B34" s="260" t="s">
        <v>596</v>
      </c>
      <c r="C34" s="255"/>
      <c r="D34" s="256"/>
      <c r="E34" s="256"/>
      <c r="F34" s="257"/>
      <c r="G34" s="288">
        <v>25390765410</v>
      </c>
      <c r="H34" s="288"/>
    </row>
    <row r="35" spans="1:8" ht="15" x14ac:dyDescent="0.2">
      <c r="A35" s="293"/>
      <c r="B35" s="260" t="s">
        <v>597</v>
      </c>
      <c r="C35" s="294"/>
      <c r="D35" s="295"/>
      <c r="E35" s="295"/>
      <c r="F35" s="296"/>
      <c r="G35" s="297">
        <v>100550296</v>
      </c>
      <c r="H35" s="297"/>
    </row>
    <row r="36" spans="1:8" ht="15" x14ac:dyDescent="0.2">
      <c r="A36" s="298"/>
      <c r="B36" s="242" t="s">
        <v>599</v>
      </c>
      <c r="C36" s="283"/>
      <c r="D36" s="284"/>
      <c r="E36" s="284"/>
      <c r="F36" s="299"/>
      <c r="G36" s="238">
        <v>279061264212</v>
      </c>
      <c r="H36" s="238">
        <v>235370051999</v>
      </c>
    </row>
    <row r="37" spans="1:8" ht="15" x14ac:dyDescent="0.2">
      <c r="A37" s="300"/>
      <c r="B37" s="301"/>
      <c r="C37" s="302"/>
      <c r="D37" s="303"/>
      <c r="E37" s="303"/>
      <c r="F37" s="303"/>
      <c r="G37" s="285"/>
      <c r="H37" s="285"/>
    </row>
    <row r="38" spans="1:8" ht="15" x14ac:dyDescent="0.2">
      <c r="A38" s="545">
        <v>5</v>
      </c>
      <c r="B38" s="538" t="s">
        <v>600</v>
      </c>
      <c r="C38" s="539"/>
      <c r="D38" s="591"/>
      <c r="E38" s="593" t="s">
        <v>532</v>
      </c>
      <c r="F38" s="619"/>
      <c r="G38" s="561" t="s">
        <v>579</v>
      </c>
      <c r="H38" s="562"/>
    </row>
    <row r="39" spans="1:8" ht="14.25" x14ac:dyDescent="0.2">
      <c r="A39" s="550"/>
      <c r="B39" s="540"/>
      <c r="C39" s="541"/>
      <c r="D39" s="592"/>
      <c r="E39" s="559" t="s">
        <v>580</v>
      </c>
      <c r="F39" s="560"/>
      <c r="G39" s="561" t="s">
        <v>580</v>
      </c>
      <c r="H39" s="562"/>
    </row>
    <row r="40" spans="1:8" ht="14.25" x14ac:dyDescent="0.2">
      <c r="A40" s="289"/>
      <c r="B40" s="305"/>
      <c r="C40" s="306"/>
      <c r="D40" s="307"/>
      <c r="E40" s="308" t="s">
        <v>187</v>
      </c>
      <c r="F40" s="308" t="s">
        <v>188</v>
      </c>
      <c r="G40" s="309" t="s">
        <v>187</v>
      </c>
      <c r="H40" s="309" t="s">
        <v>188</v>
      </c>
    </row>
    <row r="41" spans="1:8" ht="15" x14ac:dyDescent="0.2">
      <c r="A41" s="311"/>
      <c r="B41" s="312" t="s">
        <v>601</v>
      </c>
      <c r="C41" s="249"/>
      <c r="D41" s="251"/>
      <c r="E41" s="313">
        <v>132980347</v>
      </c>
      <c r="F41" s="313">
        <v>0</v>
      </c>
      <c r="G41" s="313">
        <v>128323872</v>
      </c>
      <c r="H41" s="313">
        <v>0</v>
      </c>
    </row>
    <row r="42" spans="1:8" ht="15" x14ac:dyDescent="0.2">
      <c r="A42" s="289"/>
      <c r="B42" s="260" t="s">
        <v>602</v>
      </c>
      <c r="C42" s="314"/>
      <c r="D42" s="315"/>
      <c r="E42" s="316">
        <v>0</v>
      </c>
      <c r="F42" s="315"/>
      <c r="G42" s="316">
        <v>0</v>
      </c>
      <c r="H42" s="316"/>
    </row>
    <row r="43" spans="1:8" ht="15" x14ac:dyDescent="0.2">
      <c r="A43" s="289"/>
      <c r="B43" s="260" t="s">
        <v>603</v>
      </c>
      <c r="C43" s="314"/>
      <c r="D43" s="315"/>
      <c r="E43" s="315"/>
      <c r="F43" s="315"/>
      <c r="G43" s="315"/>
      <c r="H43" s="316"/>
    </row>
    <row r="44" spans="1:8" ht="15" x14ac:dyDescent="0.2">
      <c r="A44" s="289"/>
      <c r="B44" s="260" t="s">
        <v>604</v>
      </c>
      <c r="C44" s="314"/>
      <c r="D44" s="315"/>
      <c r="E44" s="315">
        <v>61686546</v>
      </c>
      <c r="F44" s="315"/>
      <c r="G44" s="315">
        <v>61686546</v>
      </c>
      <c r="H44" s="316"/>
    </row>
    <row r="45" spans="1:8" ht="15" x14ac:dyDescent="0.2">
      <c r="A45" s="289"/>
      <c r="B45" s="260" t="s">
        <v>605</v>
      </c>
      <c r="C45" s="314"/>
      <c r="D45" s="315"/>
      <c r="E45" s="315">
        <v>71293801</v>
      </c>
      <c r="F45" s="315"/>
      <c r="G45" s="315">
        <v>66637326</v>
      </c>
      <c r="H45" s="316"/>
    </row>
    <row r="46" spans="1:8" ht="15" x14ac:dyDescent="0.2">
      <c r="A46" s="289"/>
      <c r="B46" s="260" t="s">
        <v>606</v>
      </c>
      <c r="C46" s="314"/>
      <c r="D46" s="315"/>
      <c r="E46" s="315"/>
      <c r="F46" s="315"/>
      <c r="G46" s="315"/>
      <c r="H46" s="316"/>
    </row>
    <row r="47" spans="1:8" ht="14.25" x14ac:dyDescent="0.2">
      <c r="A47" s="289"/>
      <c r="B47" s="305" t="s">
        <v>607</v>
      </c>
      <c r="C47" s="306"/>
      <c r="D47" s="307"/>
      <c r="E47" s="313">
        <v>14915000</v>
      </c>
      <c r="F47" s="307"/>
      <c r="G47" s="313">
        <v>14915000</v>
      </c>
      <c r="H47" s="310"/>
    </row>
    <row r="48" spans="1:8" ht="15" x14ac:dyDescent="0.2">
      <c r="A48" s="289"/>
      <c r="B48" s="579" t="s">
        <v>608</v>
      </c>
      <c r="C48" s="580"/>
      <c r="D48" s="620"/>
      <c r="E48" s="307">
        <v>146401247748</v>
      </c>
      <c r="F48" s="307"/>
      <c r="G48" s="307">
        <v>136686117137</v>
      </c>
      <c r="H48" s="307"/>
    </row>
    <row r="49" spans="1:8" ht="15" x14ac:dyDescent="0.2">
      <c r="A49" s="290"/>
      <c r="B49" s="319" t="s">
        <v>609</v>
      </c>
      <c r="C49" s="265"/>
      <c r="D49" s="267"/>
      <c r="E49" s="320">
        <v>163210355</v>
      </c>
      <c r="F49" s="320">
        <v>163210355</v>
      </c>
      <c r="G49" s="320">
        <v>163210355</v>
      </c>
      <c r="H49" s="321">
        <v>163210355</v>
      </c>
    </row>
    <row r="50" spans="1:8" ht="14.25" x14ac:dyDescent="0.2">
      <c r="A50" s="559" t="s">
        <v>191</v>
      </c>
      <c r="B50" s="563"/>
      <c r="C50" s="563"/>
      <c r="D50" s="560"/>
      <c r="E50" s="304">
        <v>146712353450</v>
      </c>
      <c r="F50" s="304">
        <v>163210355</v>
      </c>
      <c r="G50" s="304">
        <v>136992566364</v>
      </c>
      <c r="H50" s="304">
        <v>163210355</v>
      </c>
    </row>
    <row r="56" spans="1:8" s="318" customFormat="1" x14ac:dyDescent="0.2"/>
    <row r="57" spans="1:8" s="318" customFormat="1" x14ac:dyDescent="0.2"/>
    <row r="58" spans="1:8" s="318" customFormat="1" x14ac:dyDescent="0.2"/>
    <row r="59" spans="1:8" s="318" customFormat="1" x14ac:dyDescent="0.2"/>
    <row r="60" spans="1:8" s="318" customFormat="1" x14ac:dyDescent="0.2"/>
    <row r="61" spans="1:8" s="318" customFormat="1" x14ac:dyDescent="0.2"/>
    <row r="62" spans="1:8" s="318" customFormat="1" x14ac:dyDescent="0.2"/>
    <row r="66" spans="1:8" ht="15" x14ac:dyDescent="0.2">
      <c r="A66" s="326" t="s">
        <v>610</v>
      </c>
      <c r="B66" s="317" t="s">
        <v>611</v>
      </c>
      <c r="C66" s="231"/>
      <c r="D66" s="231"/>
      <c r="E66" s="231"/>
      <c r="F66" s="231"/>
      <c r="G66" s="327"/>
      <c r="H66" s="327"/>
    </row>
    <row r="67" spans="1:8" ht="15" x14ac:dyDescent="0.2">
      <c r="A67" s="326"/>
      <c r="B67" s="317"/>
      <c r="C67" s="231"/>
      <c r="D67" s="231"/>
      <c r="E67" s="231"/>
      <c r="F67" s="231"/>
      <c r="G67" s="327"/>
      <c r="H67" s="328" t="s">
        <v>509</v>
      </c>
    </row>
    <row r="68" spans="1:8" x14ac:dyDescent="0.2">
      <c r="A68" s="545"/>
      <c r="B68" s="581" t="s">
        <v>190</v>
      </c>
      <c r="C68" s="582"/>
      <c r="D68" s="582"/>
      <c r="E68" s="583"/>
      <c r="F68" s="587" t="s">
        <v>612</v>
      </c>
      <c r="G68" s="589" t="s">
        <v>613</v>
      </c>
      <c r="H68" s="589" t="s">
        <v>191</v>
      </c>
    </row>
    <row r="69" spans="1:8" x14ac:dyDescent="0.2">
      <c r="A69" s="550"/>
      <c r="B69" s="584"/>
      <c r="C69" s="585"/>
      <c r="D69" s="585"/>
      <c r="E69" s="586"/>
      <c r="F69" s="588"/>
      <c r="G69" s="590"/>
      <c r="H69" s="590"/>
    </row>
    <row r="70" spans="1:8" ht="15" x14ac:dyDescent="0.2">
      <c r="A70" s="311"/>
      <c r="B70" s="576" t="s">
        <v>200</v>
      </c>
      <c r="C70" s="577"/>
      <c r="D70" s="577"/>
      <c r="E70" s="578"/>
      <c r="F70" s="329"/>
      <c r="G70" s="330"/>
      <c r="H70" s="330"/>
    </row>
    <row r="71" spans="1:8" ht="14.25" x14ac:dyDescent="0.2">
      <c r="A71" s="289"/>
      <c r="B71" s="570" t="s">
        <v>614</v>
      </c>
      <c r="C71" s="571"/>
      <c r="D71" s="571"/>
      <c r="E71" s="572"/>
      <c r="F71" s="331"/>
      <c r="G71" s="331">
        <v>3580440046</v>
      </c>
      <c r="H71" s="595">
        <v>3580440046</v>
      </c>
    </row>
    <row r="72" spans="1:8" ht="15" x14ac:dyDescent="0.2">
      <c r="A72" s="289"/>
      <c r="B72" s="596" t="s">
        <v>198</v>
      </c>
      <c r="C72" s="597"/>
      <c r="D72" s="597"/>
      <c r="E72" s="598"/>
      <c r="F72" s="332"/>
      <c r="G72" s="332"/>
      <c r="H72" s="310"/>
    </row>
    <row r="73" spans="1:8" ht="15" x14ac:dyDescent="0.2">
      <c r="A73" s="289"/>
      <c r="B73" s="596" t="s">
        <v>615</v>
      </c>
      <c r="C73" s="597"/>
      <c r="D73" s="597"/>
      <c r="E73" s="598"/>
      <c r="F73" s="332"/>
      <c r="G73" s="332"/>
      <c r="H73" s="310"/>
    </row>
    <row r="74" spans="1:8" ht="15" x14ac:dyDescent="0.2">
      <c r="A74" s="289"/>
      <c r="B74" s="596" t="s">
        <v>199</v>
      </c>
      <c r="C74" s="597"/>
      <c r="D74" s="597"/>
      <c r="E74" s="598"/>
      <c r="F74" s="332"/>
      <c r="G74" s="332"/>
      <c r="H74" s="310"/>
    </row>
    <row r="75" spans="1:8" ht="15" x14ac:dyDescent="0.2">
      <c r="A75" s="289"/>
      <c r="B75" s="596" t="s">
        <v>616</v>
      </c>
      <c r="C75" s="597"/>
      <c r="D75" s="597"/>
      <c r="E75" s="598"/>
      <c r="F75" s="332"/>
      <c r="G75" s="332"/>
      <c r="H75" s="310"/>
    </row>
    <row r="76" spans="1:8" ht="15" x14ac:dyDescent="0.2">
      <c r="A76" s="289"/>
      <c r="B76" s="596" t="s">
        <v>617</v>
      </c>
      <c r="C76" s="597"/>
      <c r="D76" s="597"/>
      <c r="E76" s="598"/>
      <c r="F76" s="332"/>
      <c r="G76" s="332"/>
      <c r="H76" s="310"/>
    </row>
    <row r="77" spans="1:8" ht="14.25" x14ac:dyDescent="0.2">
      <c r="A77" s="289"/>
      <c r="B77" s="570" t="s">
        <v>618</v>
      </c>
      <c r="C77" s="571"/>
      <c r="D77" s="571"/>
      <c r="E77" s="572"/>
      <c r="F77" s="331"/>
      <c r="G77" s="331">
        <v>3580440046</v>
      </c>
      <c r="H77" s="331">
        <v>3580440046</v>
      </c>
    </row>
    <row r="78" spans="1:8" ht="15" x14ac:dyDescent="0.2">
      <c r="A78" s="289"/>
      <c r="B78" s="570" t="s">
        <v>619</v>
      </c>
      <c r="C78" s="571"/>
      <c r="D78" s="571"/>
      <c r="E78" s="572"/>
      <c r="F78" s="333"/>
      <c r="G78" s="334"/>
      <c r="H78" s="335"/>
    </row>
    <row r="79" spans="1:8" ht="14.25" x14ac:dyDescent="0.2">
      <c r="A79" s="289"/>
      <c r="B79" s="570" t="s">
        <v>614</v>
      </c>
      <c r="C79" s="571"/>
      <c r="D79" s="571"/>
      <c r="E79" s="572"/>
      <c r="F79" s="331"/>
      <c r="G79" s="310">
        <v>417718007</v>
      </c>
      <c r="H79" s="331">
        <v>417718007</v>
      </c>
    </row>
    <row r="80" spans="1:8" ht="15" x14ac:dyDescent="0.2">
      <c r="A80" s="289"/>
      <c r="B80" s="596" t="s">
        <v>195</v>
      </c>
      <c r="C80" s="597"/>
      <c r="D80" s="597"/>
      <c r="E80" s="598"/>
      <c r="F80" s="332"/>
      <c r="G80" s="332">
        <v>358044006</v>
      </c>
      <c r="H80" s="330">
        <v>358044006</v>
      </c>
    </row>
    <row r="81" spans="1:8" ht="15" x14ac:dyDescent="0.2">
      <c r="A81" s="289"/>
      <c r="B81" s="596" t="s">
        <v>197</v>
      </c>
      <c r="C81" s="597"/>
      <c r="D81" s="597"/>
      <c r="E81" s="598"/>
      <c r="F81" s="332"/>
      <c r="G81" s="332"/>
      <c r="H81" s="336"/>
    </row>
    <row r="82" spans="1:8" ht="15" x14ac:dyDescent="0.2">
      <c r="A82" s="289"/>
      <c r="B82" s="596" t="s">
        <v>620</v>
      </c>
      <c r="C82" s="597"/>
      <c r="D82" s="597"/>
      <c r="E82" s="598"/>
      <c r="F82" s="332"/>
      <c r="G82" s="332"/>
      <c r="H82" s="310"/>
    </row>
    <row r="83" spans="1:8" ht="14.25" x14ac:dyDescent="0.2">
      <c r="A83" s="289"/>
      <c r="B83" s="570" t="s">
        <v>618</v>
      </c>
      <c r="C83" s="571"/>
      <c r="D83" s="571"/>
      <c r="E83" s="572"/>
      <c r="F83" s="331"/>
      <c r="G83" s="331">
        <v>775762013</v>
      </c>
      <c r="H83" s="595">
        <v>775762013</v>
      </c>
    </row>
    <row r="84" spans="1:8" ht="15" x14ac:dyDescent="0.2">
      <c r="A84" s="289"/>
      <c r="B84" s="570" t="s">
        <v>621</v>
      </c>
      <c r="C84" s="571"/>
      <c r="D84" s="571"/>
      <c r="E84" s="572"/>
      <c r="F84" s="333"/>
      <c r="G84" s="333"/>
      <c r="H84" s="334"/>
    </row>
    <row r="85" spans="1:8" ht="14.25" x14ac:dyDescent="0.2">
      <c r="A85" s="289"/>
      <c r="B85" s="570" t="s">
        <v>622</v>
      </c>
      <c r="C85" s="571"/>
      <c r="D85" s="571"/>
      <c r="E85" s="572"/>
      <c r="F85" s="329"/>
      <c r="G85" s="329">
        <v>3162722039</v>
      </c>
      <c r="H85" s="329">
        <v>3162722039</v>
      </c>
    </row>
    <row r="86" spans="1:8" ht="14.25" x14ac:dyDescent="0.2">
      <c r="A86" s="293"/>
      <c r="B86" s="573" t="s">
        <v>623</v>
      </c>
      <c r="C86" s="574"/>
      <c r="D86" s="574">
        <v>0</v>
      </c>
      <c r="E86" s="575"/>
      <c r="F86" s="337"/>
      <c r="G86" s="337">
        <v>2804678033</v>
      </c>
      <c r="H86" s="337">
        <v>2804678033</v>
      </c>
    </row>
    <row r="87" spans="1:8" ht="14.25" x14ac:dyDescent="0.2">
      <c r="A87" s="323"/>
      <c r="B87" s="338"/>
      <c r="C87" s="338"/>
      <c r="D87" s="338"/>
      <c r="E87" s="338"/>
      <c r="F87" s="324"/>
      <c r="G87" s="339"/>
      <c r="H87" s="339"/>
    </row>
    <row r="88" spans="1:8" ht="15" x14ac:dyDescent="0.2">
      <c r="A88" s="340" t="s">
        <v>624</v>
      </c>
      <c r="B88" s="324" t="s">
        <v>625</v>
      </c>
      <c r="C88" s="325"/>
      <c r="D88" s="233"/>
      <c r="E88" s="233"/>
      <c r="F88" s="233"/>
      <c r="G88" s="322"/>
      <c r="H88" s="322"/>
    </row>
    <row r="89" spans="1:8" ht="28.5" x14ac:dyDescent="0.2">
      <c r="A89" s="286"/>
      <c r="B89" s="341" t="s">
        <v>190</v>
      </c>
      <c r="C89" s="278"/>
      <c r="D89" s="342"/>
      <c r="E89" s="342"/>
      <c r="F89" s="343"/>
      <c r="G89" s="344" t="s">
        <v>626</v>
      </c>
      <c r="H89" s="345" t="s">
        <v>191</v>
      </c>
    </row>
    <row r="90" spans="1:8" ht="15" x14ac:dyDescent="0.2">
      <c r="A90" s="289"/>
      <c r="B90" s="346" t="s">
        <v>196</v>
      </c>
      <c r="C90" s="255"/>
      <c r="D90" s="256"/>
      <c r="E90" s="256"/>
      <c r="F90" s="257"/>
      <c r="G90" s="310"/>
      <c r="H90" s="310"/>
    </row>
    <row r="91" spans="1:8" ht="14.25" x14ac:dyDescent="0.2">
      <c r="A91" s="289"/>
      <c r="B91" s="347" t="s">
        <v>614</v>
      </c>
      <c r="C91" s="306"/>
      <c r="D91" s="348"/>
      <c r="E91" s="348"/>
      <c r="F91" s="307"/>
      <c r="G91" s="310">
        <v>152500000</v>
      </c>
      <c r="H91" s="310">
        <v>152500000</v>
      </c>
    </row>
    <row r="92" spans="1:8" ht="15" x14ac:dyDescent="0.2">
      <c r="A92" s="289"/>
      <c r="B92" s="349" t="s">
        <v>192</v>
      </c>
      <c r="C92" s="255"/>
      <c r="D92" s="256"/>
      <c r="E92" s="256"/>
      <c r="F92" s="257"/>
      <c r="G92" s="336">
        <v>0</v>
      </c>
      <c r="H92" s="310">
        <v>0</v>
      </c>
    </row>
    <row r="93" spans="1:8" ht="15" x14ac:dyDescent="0.2">
      <c r="A93" s="289"/>
      <c r="B93" s="349" t="s">
        <v>193</v>
      </c>
      <c r="C93" s="255"/>
      <c r="D93" s="256"/>
      <c r="E93" s="256"/>
      <c r="F93" s="257"/>
      <c r="G93" s="336">
        <v>0</v>
      </c>
      <c r="H93" s="310">
        <v>0</v>
      </c>
    </row>
    <row r="94" spans="1:8" ht="15" x14ac:dyDescent="0.2">
      <c r="A94" s="289"/>
      <c r="B94" s="349" t="s">
        <v>194</v>
      </c>
      <c r="C94" s="255"/>
      <c r="D94" s="256"/>
      <c r="E94" s="256"/>
      <c r="F94" s="257"/>
      <c r="G94" s="336">
        <v>0</v>
      </c>
      <c r="H94" s="310">
        <v>0</v>
      </c>
    </row>
    <row r="95" spans="1:8" ht="15" x14ac:dyDescent="0.2">
      <c r="A95" s="289"/>
      <c r="B95" s="349" t="s">
        <v>627</v>
      </c>
      <c r="C95" s="255"/>
      <c r="D95" s="256"/>
      <c r="E95" s="256"/>
      <c r="F95" s="257"/>
      <c r="G95" s="336">
        <v>0</v>
      </c>
      <c r="H95" s="310">
        <v>0</v>
      </c>
    </row>
    <row r="96" spans="1:8" ht="14.25" x14ac:dyDescent="0.2">
      <c r="A96" s="289"/>
      <c r="B96" s="347" t="s">
        <v>618</v>
      </c>
      <c r="C96" s="306"/>
      <c r="D96" s="348"/>
      <c r="E96" s="348"/>
      <c r="F96" s="307"/>
      <c r="G96" s="310">
        <v>152500000</v>
      </c>
      <c r="H96" s="310">
        <v>152500000</v>
      </c>
    </row>
    <row r="97" spans="1:8" ht="15" x14ac:dyDescent="0.2">
      <c r="A97" s="289"/>
      <c r="B97" s="350" t="s">
        <v>619</v>
      </c>
      <c r="C97" s="255"/>
      <c r="D97" s="256"/>
      <c r="E97" s="256"/>
      <c r="F97" s="257"/>
      <c r="G97" s="310"/>
      <c r="H97" s="310"/>
    </row>
    <row r="98" spans="1:8" ht="14.25" x14ac:dyDescent="0.2">
      <c r="A98" s="289"/>
      <c r="B98" s="347" t="s">
        <v>614</v>
      </c>
      <c r="C98" s="306"/>
      <c r="D98" s="348"/>
      <c r="E98" s="348"/>
      <c r="F98" s="307"/>
      <c r="G98" s="310">
        <v>152500000</v>
      </c>
      <c r="H98" s="310">
        <v>152500000</v>
      </c>
    </row>
    <row r="99" spans="1:8" ht="15" x14ac:dyDescent="0.2">
      <c r="A99" s="289"/>
      <c r="B99" s="349" t="s">
        <v>195</v>
      </c>
      <c r="C99" s="255"/>
      <c r="D99" s="256"/>
      <c r="E99" s="256"/>
      <c r="F99" s="257"/>
      <c r="G99" s="336">
        <v>0</v>
      </c>
      <c r="H99" s="336">
        <v>0</v>
      </c>
    </row>
    <row r="100" spans="1:8" ht="15" x14ac:dyDescent="0.2">
      <c r="A100" s="289"/>
      <c r="B100" s="349" t="s">
        <v>193</v>
      </c>
      <c r="C100" s="255"/>
      <c r="D100" s="256"/>
      <c r="E100" s="256"/>
      <c r="F100" s="257"/>
      <c r="G100" s="336">
        <v>0</v>
      </c>
      <c r="H100" s="310">
        <v>0</v>
      </c>
    </row>
    <row r="101" spans="1:8" ht="15" x14ac:dyDescent="0.2">
      <c r="A101" s="289"/>
      <c r="B101" s="349" t="s">
        <v>194</v>
      </c>
      <c r="C101" s="255"/>
      <c r="D101" s="256"/>
      <c r="E101" s="256"/>
      <c r="F101" s="257"/>
      <c r="G101" s="336">
        <v>0</v>
      </c>
      <c r="H101" s="310">
        <v>0</v>
      </c>
    </row>
    <row r="102" spans="1:8" ht="15" x14ac:dyDescent="0.2">
      <c r="A102" s="289"/>
      <c r="B102" s="349" t="s">
        <v>627</v>
      </c>
      <c r="C102" s="255"/>
      <c r="D102" s="256"/>
      <c r="E102" s="256"/>
      <c r="F102" s="257"/>
      <c r="G102" s="336">
        <v>0</v>
      </c>
      <c r="H102" s="310">
        <v>0</v>
      </c>
    </row>
    <row r="103" spans="1:8" ht="14.25" x14ac:dyDescent="0.2">
      <c r="A103" s="289"/>
      <c r="B103" s="347" t="s">
        <v>618</v>
      </c>
      <c r="C103" s="306"/>
      <c r="D103" s="348"/>
      <c r="E103" s="348"/>
      <c r="F103" s="307"/>
      <c r="G103" s="310">
        <v>152500000</v>
      </c>
      <c r="H103" s="310">
        <v>152500000</v>
      </c>
    </row>
    <row r="104" spans="1:8" ht="15" x14ac:dyDescent="0.2">
      <c r="A104" s="289"/>
      <c r="B104" s="350" t="s">
        <v>621</v>
      </c>
      <c r="C104" s="255"/>
      <c r="D104" s="256"/>
      <c r="E104" s="256"/>
      <c r="F104" s="257"/>
      <c r="G104" s="310"/>
      <c r="H104" s="310"/>
    </row>
    <row r="105" spans="1:8" ht="15" x14ac:dyDescent="0.2">
      <c r="A105" s="289"/>
      <c r="B105" s="347" t="s">
        <v>622</v>
      </c>
      <c r="C105" s="255"/>
      <c r="D105" s="348"/>
      <c r="E105" s="348"/>
      <c r="F105" s="307"/>
      <c r="G105" s="310">
        <v>0</v>
      </c>
      <c r="H105" s="310">
        <v>0</v>
      </c>
    </row>
    <row r="106" spans="1:8" ht="15" x14ac:dyDescent="0.2">
      <c r="A106" s="293"/>
      <c r="B106" s="351" t="s">
        <v>623</v>
      </c>
      <c r="C106" s="294"/>
      <c r="D106" s="352"/>
      <c r="E106" s="352"/>
      <c r="F106" s="353"/>
      <c r="G106" s="354">
        <v>0</v>
      </c>
      <c r="H106" s="354">
        <v>0</v>
      </c>
    </row>
    <row r="107" spans="1:8" ht="15" x14ac:dyDescent="0.2">
      <c r="A107" s="323"/>
      <c r="B107" s="355"/>
      <c r="C107" s="325"/>
      <c r="D107" s="356"/>
      <c r="E107" s="356"/>
      <c r="F107" s="356"/>
      <c r="G107" s="322"/>
      <c r="H107" s="322"/>
    </row>
    <row r="108" spans="1:8" ht="14.25" x14ac:dyDescent="0.2">
      <c r="A108" s="532">
        <v>9</v>
      </c>
      <c r="B108" s="557" t="s">
        <v>628</v>
      </c>
      <c r="C108" s="557"/>
      <c r="D108" s="559"/>
      <c r="E108" s="364"/>
      <c r="F108" s="357"/>
      <c r="G108" s="237" t="s">
        <v>532</v>
      </c>
      <c r="H108" s="238" t="s">
        <v>579</v>
      </c>
    </row>
    <row r="109" spans="1:8" ht="14.25" x14ac:dyDescent="0.2">
      <c r="A109" s="532"/>
      <c r="B109" s="557"/>
      <c r="C109" s="557"/>
      <c r="D109" s="559"/>
      <c r="E109" s="365"/>
      <c r="F109" s="358"/>
      <c r="G109" s="238" t="s">
        <v>580</v>
      </c>
      <c r="H109" s="238" t="s">
        <v>580</v>
      </c>
    </row>
    <row r="110" spans="1:8" ht="15" x14ac:dyDescent="0.2">
      <c r="A110" s="359"/>
      <c r="B110" s="360" t="s">
        <v>629</v>
      </c>
      <c r="C110" s="283"/>
      <c r="D110" s="284"/>
      <c r="E110" s="284"/>
      <c r="F110" s="299"/>
      <c r="G110" s="270">
        <v>48444778584</v>
      </c>
      <c r="H110" s="270">
        <v>57610880840</v>
      </c>
    </row>
    <row r="111" spans="1:8" ht="15" x14ac:dyDescent="0.2">
      <c r="A111" s="361"/>
      <c r="B111" s="362"/>
      <c r="C111" s="283"/>
      <c r="D111" s="284"/>
      <c r="E111" s="284"/>
      <c r="F111" s="284"/>
      <c r="G111" s="363"/>
      <c r="H111" s="363"/>
    </row>
    <row r="112" spans="1:8" ht="14.25" x14ac:dyDescent="0.2">
      <c r="A112" s="545">
        <v>10</v>
      </c>
      <c r="B112" s="564" t="s">
        <v>630</v>
      </c>
      <c r="C112" s="565"/>
      <c r="D112" s="565"/>
      <c r="E112" s="364"/>
      <c r="F112" s="357"/>
      <c r="G112" s="238" t="s">
        <v>631</v>
      </c>
      <c r="H112" s="238" t="s">
        <v>632</v>
      </c>
    </row>
    <row r="113" spans="1:8" ht="14.25" x14ac:dyDescent="0.2">
      <c r="A113" s="550"/>
      <c r="B113" s="566"/>
      <c r="C113" s="567"/>
      <c r="D113" s="567"/>
      <c r="E113" s="365"/>
      <c r="F113" s="358"/>
      <c r="G113" s="366" t="s">
        <v>580</v>
      </c>
      <c r="H113" s="366" t="s">
        <v>580</v>
      </c>
    </row>
    <row r="114" spans="1:8" ht="15" x14ac:dyDescent="0.2">
      <c r="A114" s="367"/>
      <c r="B114" s="248" t="s">
        <v>633</v>
      </c>
      <c r="C114" s="250"/>
      <c r="D114" s="250"/>
      <c r="E114" s="279"/>
      <c r="F114" s="280"/>
      <c r="G114" s="368">
        <v>196070163</v>
      </c>
      <c r="H114" s="368">
        <v>168620420</v>
      </c>
    </row>
    <row r="115" spans="1:8" ht="15" x14ac:dyDescent="0.2">
      <c r="A115" s="290"/>
      <c r="B115" s="248" t="s">
        <v>634</v>
      </c>
      <c r="C115" s="265"/>
      <c r="D115" s="266"/>
      <c r="E115" s="295"/>
      <c r="F115" s="296"/>
      <c r="G115" s="369">
        <v>75506366</v>
      </c>
      <c r="H115" s="369">
        <v>111464078</v>
      </c>
    </row>
    <row r="116" spans="1:8" ht="14.25" x14ac:dyDescent="0.2">
      <c r="A116" s="559" t="s">
        <v>191</v>
      </c>
      <c r="B116" s="563"/>
      <c r="C116" s="563"/>
      <c r="D116" s="563"/>
      <c r="E116" s="269"/>
      <c r="F116" s="304"/>
      <c r="G116" s="270">
        <v>271576529</v>
      </c>
      <c r="H116" s="270">
        <v>280084498</v>
      </c>
    </row>
    <row r="121" spans="1:8" ht="14.25" x14ac:dyDescent="0.2">
      <c r="A121" s="545">
        <v>11</v>
      </c>
      <c r="B121" s="568" t="s">
        <v>635</v>
      </c>
      <c r="C121" s="568"/>
      <c r="D121" s="538"/>
      <c r="E121" s="370"/>
      <c r="F121" s="371"/>
      <c r="G121" s="237" t="s">
        <v>532</v>
      </c>
      <c r="H121" s="238" t="s">
        <v>579</v>
      </c>
    </row>
    <row r="122" spans="1:8" ht="14.25" x14ac:dyDescent="0.2">
      <c r="A122" s="550"/>
      <c r="B122" s="569"/>
      <c r="C122" s="569"/>
      <c r="D122" s="540"/>
      <c r="E122" s="372"/>
      <c r="F122" s="373"/>
      <c r="G122" s="374" t="s">
        <v>580</v>
      </c>
      <c r="H122" s="374" t="s">
        <v>580</v>
      </c>
    </row>
    <row r="123" spans="1:8" ht="15" x14ac:dyDescent="0.2">
      <c r="A123" s="253"/>
      <c r="B123" s="254" t="s">
        <v>635</v>
      </c>
      <c r="C123" s="375"/>
      <c r="D123" s="375"/>
      <c r="E123" s="376"/>
      <c r="F123" s="377"/>
      <c r="G123" s="288">
        <v>1910393167</v>
      </c>
      <c r="H123" s="288">
        <v>1972763287</v>
      </c>
    </row>
    <row r="124" spans="1:8" ht="14.25" x14ac:dyDescent="0.2">
      <c r="A124" s="527" t="s">
        <v>191</v>
      </c>
      <c r="B124" s="542"/>
      <c r="C124" s="542"/>
      <c r="D124" s="542"/>
      <c r="E124" s="378"/>
      <c r="F124" s="379"/>
      <c r="G124" s="270">
        <v>1910393167</v>
      </c>
      <c r="H124" s="270">
        <v>1972763287</v>
      </c>
    </row>
    <row r="125" spans="1:8" ht="14.25" x14ac:dyDescent="0.2">
      <c r="A125" s="271"/>
      <c r="B125" s="271"/>
      <c r="C125" s="271"/>
      <c r="D125" s="271"/>
      <c r="E125" s="271"/>
      <c r="F125" s="271"/>
      <c r="G125" s="322"/>
      <c r="H125" s="322"/>
    </row>
    <row r="126" spans="1:8" ht="14.25" x14ac:dyDescent="0.2">
      <c r="A126" s="617">
        <v>12</v>
      </c>
      <c r="B126" s="557" t="s">
        <v>636</v>
      </c>
      <c r="C126" s="557"/>
      <c r="D126" s="557"/>
      <c r="E126" s="559" t="s">
        <v>532</v>
      </c>
      <c r="F126" s="560"/>
      <c r="G126" s="561" t="s">
        <v>579</v>
      </c>
      <c r="H126" s="562"/>
    </row>
    <row r="127" spans="1:8" ht="14.25" x14ac:dyDescent="0.2">
      <c r="A127" s="617"/>
      <c r="B127" s="557"/>
      <c r="C127" s="557"/>
      <c r="D127" s="557"/>
      <c r="E127" s="238" t="s">
        <v>580</v>
      </c>
      <c r="F127" s="238" t="s">
        <v>580</v>
      </c>
      <c r="G127" s="238" t="s">
        <v>580</v>
      </c>
      <c r="H127" s="238" t="s">
        <v>580</v>
      </c>
    </row>
    <row r="128" spans="1:8" ht="14.25" x14ac:dyDescent="0.2">
      <c r="A128" s="617"/>
      <c r="B128" s="558"/>
      <c r="C128" s="558"/>
      <c r="D128" s="558"/>
      <c r="E128" s="380" t="s">
        <v>189</v>
      </c>
      <c r="F128" s="621" t="s">
        <v>637</v>
      </c>
      <c r="G128" s="380" t="s">
        <v>189</v>
      </c>
      <c r="H128" s="621" t="s">
        <v>637</v>
      </c>
    </row>
    <row r="129" spans="1:8" ht="15" x14ac:dyDescent="0.2">
      <c r="A129" s="311" t="s">
        <v>591</v>
      </c>
      <c r="B129" s="618" t="s">
        <v>638</v>
      </c>
      <c r="C129" s="618"/>
      <c r="D129" s="618"/>
      <c r="E129" s="622">
        <v>194470010513</v>
      </c>
      <c r="F129" s="622">
        <v>194470010513</v>
      </c>
      <c r="G129" s="622">
        <v>216592583630</v>
      </c>
      <c r="H129" s="622">
        <v>216592583630</v>
      </c>
    </row>
    <row r="130" spans="1:8" ht="14.25" x14ac:dyDescent="0.2">
      <c r="A130" s="559" t="s">
        <v>191</v>
      </c>
      <c r="B130" s="563"/>
      <c r="C130" s="563"/>
      <c r="D130" s="560"/>
      <c r="E130" s="304">
        <v>194470010513</v>
      </c>
      <c r="F130" s="304">
        <v>194470010513</v>
      </c>
      <c r="G130" s="304">
        <v>216592583630</v>
      </c>
      <c r="H130" s="304">
        <v>216592583630</v>
      </c>
    </row>
    <row r="131" spans="1:8" ht="14.25" x14ac:dyDescent="0.2">
      <c r="A131" s="364"/>
      <c r="B131" s="364"/>
      <c r="C131" s="364"/>
      <c r="D131" s="271"/>
      <c r="E131" s="271"/>
      <c r="F131" s="271"/>
      <c r="G131" s="322"/>
      <c r="H131" s="322"/>
    </row>
    <row r="132" spans="1:8" ht="14.25" x14ac:dyDescent="0.2">
      <c r="A132" s="546" t="s">
        <v>639</v>
      </c>
      <c r="B132" s="533" t="s">
        <v>640</v>
      </c>
      <c r="C132" s="528"/>
      <c r="D132" s="528"/>
      <c r="E132" s="528"/>
      <c r="F132" s="529"/>
      <c r="G132" s="237" t="s">
        <v>532</v>
      </c>
      <c r="H132" s="238" t="s">
        <v>579</v>
      </c>
    </row>
    <row r="133" spans="1:8" ht="14.25" x14ac:dyDescent="0.2">
      <c r="A133" s="547"/>
      <c r="B133" s="534"/>
      <c r="C133" s="530"/>
      <c r="D133" s="530"/>
      <c r="E133" s="530"/>
      <c r="F133" s="531"/>
      <c r="G133" s="238" t="s">
        <v>580</v>
      </c>
      <c r="H133" s="238" t="s">
        <v>580</v>
      </c>
    </row>
    <row r="134" spans="1:8" ht="15" x14ac:dyDescent="0.2">
      <c r="A134" s="286"/>
      <c r="B134" s="381" t="s">
        <v>641</v>
      </c>
      <c r="C134" s="382"/>
      <c r="D134" s="383"/>
      <c r="E134" s="383"/>
      <c r="F134" s="384"/>
      <c r="G134" s="623">
        <v>23482250439</v>
      </c>
      <c r="H134" s="623">
        <v>35529986129</v>
      </c>
    </row>
    <row r="135" spans="1:8" ht="15" x14ac:dyDescent="0.2">
      <c r="A135" s="289"/>
      <c r="B135" s="333" t="s">
        <v>642</v>
      </c>
      <c r="C135" s="385"/>
      <c r="D135" s="386"/>
      <c r="E135" s="386"/>
      <c r="F135" s="387"/>
      <c r="G135" s="623">
        <v>2622894299</v>
      </c>
      <c r="H135" s="623">
        <v>2830002247</v>
      </c>
    </row>
    <row r="136" spans="1:8" ht="15" x14ac:dyDescent="0.2">
      <c r="A136" s="289"/>
      <c r="B136" s="333" t="s">
        <v>643</v>
      </c>
      <c r="C136" s="385"/>
      <c r="D136" s="386"/>
      <c r="E136" s="386"/>
      <c r="F136" s="387"/>
      <c r="G136" s="623">
        <v>617851059</v>
      </c>
      <c r="H136" s="623">
        <v>617851059</v>
      </c>
    </row>
    <row r="137" spans="1:8" ht="15" x14ac:dyDescent="0.2">
      <c r="A137" s="289"/>
      <c r="B137" s="333" t="s">
        <v>644</v>
      </c>
      <c r="C137" s="385"/>
      <c r="D137" s="386"/>
      <c r="E137" s="386"/>
      <c r="F137" s="387"/>
      <c r="G137" s="623"/>
      <c r="H137" s="623"/>
    </row>
    <row r="138" spans="1:8" ht="15" x14ac:dyDescent="0.2">
      <c r="A138" s="289"/>
      <c r="B138" s="333" t="s">
        <v>645</v>
      </c>
      <c r="C138" s="385"/>
      <c r="D138" s="386"/>
      <c r="E138" s="386"/>
      <c r="F138" s="387"/>
      <c r="G138" s="623"/>
      <c r="H138" s="623"/>
    </row>
    <row r="139" spans="1:8" ht="15" x14ac:dyDescent="0.2">
      <c r="A139" s="388"/>
      <c r="B139" s="362" t="s">
        <v>191</v>
      </c>
      <c r="C139" s="269"/>
      <c r="D139" s="269"/>
      <c r="E139" s="269"/>
      <c r="F139" s="304"/>
      <c r="G139" s="624">
        <v>26722995797</v>
      </c>
      <c r="H139" s="624">
        <v>38977839435</v>
      </c>
    </row>
    <row r="140" spans="1:8" ht="15" x14ac:dyDescent="0.2">
      <c r="A140" s="271"/>
      <c r="B140" s="232"/>
      <c r="C140" s="271"/>
      <c r="D140" s="271"/>
      <c r="E140" s="271"/>
      <c r="F140" s="271"/>
      <c r="G140" s="625"/>
      <c r="H140" s="625"/>
    </row>
    <row r="141" spans="1:8" ht="15" x14ac:dyDescent="0.2">
      <c r="A141" s="340">
        <v>13</v>
      </c>
      <c r="B141" s="324" t="s">
        <v>646</v>
      </c>
      <c r="C141" s="325"/>
      <c r="D141" s="233"/>
      <c r="E141" s="233"/>
      <c r="F141" s="233"/>
      <c r="G141" s="322"/>
      <c r="H141" s="322"/>
    </row>
    <row r="142" spans="1:8" ht="15" x14ac:dyDescent="0.2">
      <c r="A142" s="323"/>
      <c r="B142" s="324"/>
      <c r="C142" s="325"/>
      <c r="D142" s="233"/>
      <c r="E142" s="233"/>
      <c r="F142" s="233"/>
      <c r="G142" s="322"/>
      <c r="H142" s="636" t="s">
        <v>509</v>
      </c>
    </row>
    <row r="143" spans="1:8" ht="28.5" x14ac:dyDescent="0.2">
      <c r="A143" s="298"/>
      <c r="B143" s="390" t="s">
        <v>190</v>
      </c>
      <c r="C143" s="391"/>
      <c r="D143" s="392"/>
      <c r="E143" s="393" t="s">
        <v>579</v>
      </c>
      <c r="F143" s="394" t="s">
        <v>647</v>
      </c>
      <c r="G143" s="395" t="s">
        <v>648</v>
      </c>
      <c r="H143" s="396" t="s">
        <v>532</v>
      </c>
    </row>
    <row r="144" spans="1:8" ht="15" x14ac:dyDescent="0.2">
      <c r="A144" s="286"/>
      <c r="B144" s="620" t="s">
        <v>649</v>
      </c>
      <c r="C144" s="620"/>
      <c r="D144" s="397"/>
      <c r="E144" s="398"/>
      <c r="F144" s="399"/>
      <c r="G144" s="400"/>
      <c r="H144" s="401">
        <v>0</v>
      </c>
    </row>
    <row r="145" spans="1:8" ht="15" x14ac:dyDescent="0.2">
      <c r="A145" s="289"/>
      <c r="B145" s="548" t="s">
        <v>650</v>
      </c>
      <c r="C145" s="549"/>
      <c r="D145" s="403"/>
      <c r="E145" s="404">
        <v>-867314774</v>
      </c>
      <c r="F145" s="405">
        <v>17218044710</v>
      </c>
      <c r="G145" s="406">
        <v>16194340884</v>
      </c>
      <c r="H145" s="336">
        <v>156389052</v>
      </c>
    </row>
    <row r="146" spans="1:8" ht="15" x14ac:dyDescent="0.2">
      <c r="A146" s="289"/>
      <c r="B146" s="407" t="s">
        <v>651</v>
      </c>
      <c r="C146" s="408"/>
      <c r="D146" s="409"/>
      <c r="E146" s="404">
        <v>1771597634</v>
      </c>
      <c r="F146" s="410">
        <v>418509070</v>
      </c>
      <c r="G146" s="404">
        <v>371026618</v>
      </c>
      <c r="H146" s="336">
        <v>1819080086</v>
      </c>
    </row>
    <row r="147" spans="1:8" ht="15" x14ac:dyDescent="0.2">
      <c r="A147" s="289"/>
      <c r="B147" s="254" t="s">
        <v>652</v>
      </c>
      <c r="C147" s="411"/>
      <c r="D147" s="412"/>
      <c r="E147" s="406">
        <v>935438120</v>
      </c>
      <c r="F147" s="406">
        <v>47135127</v>
      </c>
      <c r="G147" s="406">
        <v>897881224</v>
      </c>
      <c r="H147" s="336">
        <v>84692023</v>
      </c>
    </row>
    <row r="148" spans="1:8" ht="15" x14ac:dyDescent="0.2">
      <c r="A148" s="289"/>
      <c r="B148" s="548" t="s">
        <v>653</v>
      </c>
      <c r="C148" s="549"/>
      <c r="D148" s="413"/>
      <c r="E148" s="336">
        <v>0</v>
      </c>
      <c r="F148" s="414"/>
      <c r="G148" s="258"/>
      <c r="H148" s="336">
        <v>0</v>
      </c>
    </row>
    <row r="149" spans="1:8" ht="15" x14ac:dyDescent="0.2">
      <c r="A149" s="289"/>
      <c r="B149" s="407" t="s">
        <v>654</v>
      </c>
      <c r="C149" s="415"/>
      <c r="D149" s="257"/>
      <c r="E149" s="336">
        <v>13166010</v>
      </c>
      <c r="F149" s="332">
        <v>3000000</v>
      </c>
      <c r="G149" s="336">
        <v>3000000</v>
      </c>
      <c r="H149" s="336">
        <v>13166010</v>
      </c>
    </row>
    <row r="150" spans="1:8" ht="15" x14ac:dyDescent="0.2">
      <c r="A150" s="289"/>
      <c r="B150" s="407" t="s">
        <v>655</v>
      </c>
      <c r="C150" s="415"/>
      <c r="D150" s="257"/>
      <c r="E150" s="336">
        <v>0</v>
      </c>
      <c r="F150" s="332"/>
      <c r="G150" s="336"/>
      <c r="H150" s="336">
        <v>0</v>
      </c>
    </row>
    <row r="151" spans="1:8" x14ac:dyDescent="0.2">
      <c r="A151" s="620"/>
      <c r="B151" s="551" t="s">
        <v>656</v>
      </c>
      <c r="C151" s="552"/>
      <c r="D151" s="553"/>
      <c r="E151" s="544">
        <v>2720201764</v>
      </c>
      <c r="F151" s="544">
        <v>468644197</v>
      </c>
      <c r="G151" s="544">
        <v>1271907842</v>
      </c>
      <c r="H151" s="544">
        <v>2073327171</v>
      </c>
    </row>
    <row r="152" spans="1:8" x14ac:dyDescent="0.2">
      <c r="A152" s="550"/>
      <c r="B152" s="554"/>
      <c r="C152" s="555"/>
      <c r="D152" s="556"/>
      <c r="E152" s="626"/>
      <c r="F152" s="626"/>
      <c r="G152" s="626"/>
      <c r="H152" s="626"/>
    </row>
    <row r="153" spans="1:8" ht="15" x14ac:dyDescent="0.2">
      <c r="A153" s="323"/>
      <c r="B153" s="416"/>
      <c r="C153" s="416"/>
      <c r="D153" s="416"/>
      <c r="E153" s="232"/>
      <c r="F153" s="232"/>
      <c r="G153" s="232"/>
      <c r="H153" s="232"/>
    </row>
    <row r="154" spans="1:8" ht="14.25" x14ac:dyDescent="0.2">
      <c r="A154" s="417">
        <v>15</v>
      </c>
      <c r="B154" s="418" t="s">
        <v>657</v>
      </c>
      <c r="C154" s="419"/>
      <c r="D154" s="419"/>
      <c r="E154" s="419"/>
      <c r="F154" s="420"/>
      <c r="G154" s="238" t="s">
        <v>532</v>
      </c>
      <c r="H154" s="238" t="s">
        <v>579</v>
      </c>
    </row>
    <row r="155" spans="1:8" ht="15" x14ac:dyDescent="0.2">
      <c r="A155" s="421"/>
      <c r="B155" s="228"/>
      <c r="C155" s="422"/>
      <c r="D155" s="422"/>
      <c r="E155" s="422"/>
      <c r="F155" s="423"/>
      <c r="G155" s="424" t="s">
        <v>580</v>
      </c>
      <c r="H155" s="424" t="s">
        <v>580</v>
      </c>
    </row>
    <row r="156" spans="1:8" ht="15" x14ac:dyDescent="0.2">
      <c r="A156" s="298"/>
      <c r="B156" s="360" t="s">
        <v>658</v>
      </c>
      <c r="C156" s="425"/>
      <c r="D156" s="425"/>
      <c r="E156" s="425"/>
      <c r="F156" s="426"/>
      <c r="G156" s="427">
        <v>39657379999</v>
      </c>
      <c r="H156" s="427">
        <v>40642182494</v>
      </c>
    </row>
    <row r="157" spans="1:8" ht="15" x14ac:dyDescent="0.2">
      <c r="A157" s="323"/>
      <c r="B157" s="611"/>
      <c r="C157" s="422"/>
      <c r="D157" s="422"/>
      <c r="E157" s="422"/>
      <c r="F157" s="422"/>
      <c r="G157" s="428"/>
      <c r="H157" s="428"/>
    </row>
    <row r="158" spans="1:8" ht="14.25" x14ac:dyDescent="0.2">
      <c r="A158" s="545">
        <v>16</v>
      </c>
      <c r="B158" s="533" t="s">
        <v>659</v>
      </c>
      <c r="C158" s="528"/>
      <c r="D158" s="528"/>
      <c r="E158" s="429"/>
      <c r="F158" s="430"/>
      <c r="G158" s="238" t="s">
        <v>532</v>
      </c>
      <c r="H158" s="238" t="s">
        <v>579</v>
      </c>
    </row>
    <row r="159" spans="1:8" ht="14.25" x14ac:dyDescent="0.2">
      <c r="A159" s="620"/>
      <c r="B159" s="620"/>
      <c r="C159" s="535"/>
      <c r="D159" s="535"/>
      <c r="E159" s="240"/>
      <c r="F159" s="432"/>
      <c r="G159" s="424" t="s">
        <v>580</v>
      </c>
      <c r="H159" s="424" t="s">
        <v>580</v>
      </c>
    </row>
    <row r="160" spans="1:8" ht="15" x14ac:dyDescent="0.2">
      <c r="A160" s="433"/>
      <c r="B160" s="277" t="s">
        <v>660</v>
      </c>
      <c r="C160" s="434"/>
      <c r="D160" s="434"/>
      <c r="E160" s="434"/>
      <c r="F160" s="435"/>
      <c r="G160" s="436">
        <v>210456993</v>
      </c>
      <c r="H160" s="436">
        <v>117689276</v>
      </c>
    </row>
    <row r="161" spans="1:8" ht="15" x14ac:dyDescent="0.2">
      <c r="A161" s="437"/>
      <c r="B161" s="254" t="s">
        <v>661</v>
      </c>
      <c r="C161" s="438"/>
      <c r="D161" s="438"/>
      <c r="E161" s="438"/>
      <c r="F161" s="439"/>
      <c r="G161" s="334">
        <v>3423115251</v>
      </c>
      <c r="H161" s="334">
        <v>3014201844</v>
      </c>
    </row>
    <row r="162" spans="1:8" ht="15" x14ac:dyDescent="0.2">
      <c r="A162" s="437"/>
      <c r="B162" s="254" t="s">
        <v>662</v>
      </c>
      <c r="C162" s="438"/>
      <c r="D162" s="438"/>
      <c r="E162" s="438"/>
      <c r="F162" s="439"/>
      <c r="G162" s="334"/>
      <c r="H162" s="334"/>
    </row>
    <row r="163" spans="1:8" ht="15" x14ac:dyDescent="0.2">
      <c r="A163" s="437"/>
      <c r="B163" s="254" t="s">
        <v>663</v>
      </c>
      <c r="C163" s="438"/>
      <c r="D163" s="438"/>
      <c r="E163" s="438"/>
      <c r="F163" s="439"/>
      <c r="G163" s="336"/>
      <c r="H163" s="336"/>
    </row>
    <row r="164" spans="1:8" ht="15" x14ac:dyDescent="0.2">
      <c r="A164" s="440"/>
      <c r="B164" s="441" t="s">
        <v>664</v>
      </c>
      <c r="C164" s="442"/>
      <c r="D164" s="442"/>
      <c r="E164" s="442"/>
      <c r="F164" s="443"/>
      <c r="G164" s="444">
        <v>21055722687</v>
      </c>
      <c r="H164" s="336">
        <v>22614891635</v>
      </c>
    </row>
    <row r="165" spans="1:8" ht="14.25" x14ac:dyDescent="0.2">
      <c r="A165" s="527" t="s">
        <v>191</v>
      </c>
      <c r="B165" s="542"/>
      <c r="C165" s="542"/>
      <c r="D165" s="542"/>
      <c r="E165" s="378"/>
      <c r="F165" s="379"/>
      <c r="G165" s="445">
        <v>24574510809</v>
      </c>
      <c r="H165" s="445">
        <v>25746782755</v>
      </c>
    </row>
    <row r="172" spans="1:8" s="318" customFormat="1" x14ac:dyDescent="0.2"/>
    <row r="173" spans="1:8" s="318" customFormat="1" x14ac:dyDescent="0.2"/>
    <row r="174" spans="1:8" s="318" customFormat="1" x14ac:dyDescent="0.2"/>
    <row r="175" spans="1:8" s="318" customFormat="1" x14ac:dyDescent="0.2"/>
    <row r="176" spans="1:8" s="318" customFormat="1" x14ac:dyDescent="0.2"/>
    <row r="177" spans="1:8" ht="14.25" x14ac:dyDescent="0.2">
      <c r="A177" s="637">
        <v>17</v>
      </c>
      <c r="B177" s="539" t="s">
        <v>665</v>
      </c>
      <c r="C177" s="539"/>
      <c r="D177" s="539"/>
      <c r="E177" s="370"/>
      <c r="F177" s="371"/>
      <c r="G177" s="237" t="s">
        <v>532</v>
      </c>
      <c r="H177" s="238" t="s">
        <v>579</v>
      </c>
    </row>
    <row r="178" spans="1:8" ht="14.25" x14ac:dyDescent="0.2">
      <c r="A178" s="637"/>
      <c r="B178" s="541"/>
      <c r="C178" s="541"/>
      <c r="D178" s="541"/>
      <c r="E178" s="372"/>
      <c r="F178" s="373"/>
      <c r="G178" s="238" t="s">
        <v>580</v>
      </c>
      <c r="H178" s="238" t="s">
        <v>580</v>
      </c>
    </row>
    <row r="179" spans="1:8" ht="15" x14ac:dyDescent="0.2">
      <c r="A179" s="276"/>
      <c r="B179" s="277" t="s">
        <v>666</v>
      </c>
      <c r="C179" s="278"/>
      <c r="D179" s="279"/>
      <c r="E179" s="279"/>
      <c r="F179" s="280"/>
      <c r="G179" s="401">
        <v>27175730000</v>
      </c>
      <c r="H179" s="401">
        <v>27175730000</v>
      </c>
    </row>
    <row r="180" spans="1:8" ht="15" x14ac:dyDescent="0.2">
      <c r="A180" s="263"/>
      <c r="B180" s="264" t="s">
        <v>667</v>
      </c>
      <c r="C180" s="265"/>
      <c r="D180" s="266"/>
      <c r="E180" s="295"/>
      <c r="F180" s="296"/>
      <c r="G180" s="369">
        <v>408804590000</v>
      </c>
      <c r="H180" s="369">
        <v>408804590000</v>
      </c>
    </row>
    <row r="181" spans="1:8" ht="14.25" x14ac:dyDescent="0.2">
      <c r="A181" s="527" t="s">
        <v>191</v>
      </c>
      <c r="B181" s="542"/>
      <c r="C181" s="542"/>
      <c r="D181" s="542"/>
      <c r="E181" s="446"/>
      <c r="F181" s="447"/>
      <c r="G181" s="270">
        <v>435980320000</v>
      </c>
      <c r="H181" s="270">
        <v>435980320000</v>
      </c>
    </row>
    <row r="182" spans="1:8" ht="14.25" x14ac:dyDescent="0.2">
      <c r="A182" s="378"/>
      <c r="B182" s="378"/>
      <c r="C182" s="378"/>
      <c r="D182" s="378"/>
      <c r="E182" s="378"/>
      <c r="F182" s="378"/>
      <c r="G182" s="448"/>
      <c r="H182" s="448"/>
    </row>
    <row r="183" spans="1:8" ht="14.25" x14ac:dyDescent="0.2">
      <c r="A183" s="620"/>
      <c r="B183" s="533" t="s">
        <v>668</v>
      </c>
      <c r="C183" s="528"/>
      <c r="D183" s="528"/>
      <c r="E183" s="528"/>
      <c r="F183" s="529"/>
      <c r="G183" s="238" t="s">
        <v>532</v>
      </c>
      <c r="H183" s="237" t="s">
        <v>579</v>
      </c>
    </row>
    <row r="184" spans="1:8" ht="14.25" x14ac:dyDescent="0.2">
      <c r="A184" s="620"/>
      <c r="B184" s="534"/>
      <c r="C184" s="530"/>
      <c r="D184" s="530"/>
      <c r="E184" s="530"/>
      <c r="F184" s="531"/>
      <c r="G184" s="238" t="s">
        <v>580</v>
      </c>
      <c r="H184" s="238" t="s">
        <v>580</v>
      </c>
    </row>
    <row r="185" spans="1:8" ht="15" x14ac:dyDescent="0.2">
      <c r="A185" s="286"/>
      <c r="B185" s="277" t="s">
        <v>669</v>
      </c>
      <c r="C185" s="278"/>
      <c r="D185" s="279"/>
      <c r="E185" s="279"/>
      <c r="F185" s="280"/>
      <c r="G185" s="449">
        <v>435980320000</v>
      </c>
      <c r="H185" s="401">
        <v>435980320000</v>
      </c>
    </row>
    <row r="186" spans="1:8" ht="15" x14ac:dyDescent="0.2">
      <c r="A186" s="289"/>
      <c r="B186" s="254" t="s">
        <v>670</v>
      </c>
      <c r="C186" s="255"/>
      <c r="D186" s="256"/>
      <c r="E186" s="256"/>
      <c r="F186" s="257"/>
      <c r="G186" s="336">
        <v>0</v>
      </c>
      <c r="H186" s="336">
        <v>0</v>
      </c>
    </row>
    <row r="187" spans="1:8" ht="15" x14ac:dyDescent="0.2">
      <c r="A187" s="290"/>
      <c r="B187" s="264" t="s">
        <v>671</v>
      </c>
      <c r="C187" s="265"/>
      <c r="D187" s="295"/>
      <c r="E187" s="295"/>
      <c r="F187" s="296"/>
      <c r="G187" s="321"/>
      <c r="H187" s="321">
        <v>0</v>
      </c>
    </row>
    <row r="188" spans="1:8" ht="15" x14ac:dyDescent="0.2">
      <c r="A188" s="298"/>
      <c r="B188" s="242" t="s">
        <v>672</v>
      </c>
      <c r="C188" s="283"/>
      <c r="D188" s="284"/>
      <c r="E188" s="284"/>
      <c r="F188" s="299"/>
      <c r="G188" s="270">
        <v>435980320000</v>
      </c>
      <c r="H188" s="270">
        <v>435980320000</v>
      </c>
    </row>
    <row r="189" spans="1:8" ht="15" x14ac:dyDescent="0.2">
      <c r="A189" s="450"/>
      <c r="B189" s="317"/>
      <c r="C189" s="451"/>
      <c r="D189" s="410"/>
      <c r="E189" s="410"/>
      <c r="F189" s="410"/>
      <c r="G189" s="322"/>
      <c r="H189" s="322"/>
    </row>
    <row r="190" spans="1:8" ht="14.25" x14ac:dyDescent="0.2">
      <c r="A190" s="450" t="s">
        <v>673</v>
      </c>
      <c r="B190" s="452" t="s">
        <v>674</v>
      </c>
      <c r="C190" s="452"/>
      <c r="D190" s="452"/>
      <c r="E190" s="452"/>
      <c r="F190" s="452"/>
      <c r="G190" s="612"/>
      <c r="H190" s="612"/>
    </row>
    <row r="191" spans="1:8" ht="14.25" x14ac:dyDescent="0.2">
      <c r="A191" s="543">
        <v>1</v>
      </c>
      <c r="B191" s="613" t="s">
        <v>675</v>
      </c>
      <c r="C191" s="614"/>
      <c r="D191" s="614"/>
      <c r="E191" s="614"/>
      <c r="F191" s="615"/>
      <c r="G191" s="238" t="s">
        <v>676</v>
      </c>
      <c r="H191" s="238" t="s">
        <v>677</v>
      </c>
    </row>
    <row r="192" spans="1:8" ht="14.25" x14ac:dyDescent="0.2">
      <c r="A192" s="543"/>
      <c r="B192" s="620"/>
      <c r="C192" s="620"/>
      <c r="D192" s="620"/>
      <c r="E192" s="620"/>
      <c r="F192" s="620"/>
      <c r="G192" s="238" t="s">
        <v>580</v>
      </c>
      <c r="H192" s="238" t="s">
        <v>580</v>
      </c>
    </row>
    <row r="193" spans="1:8" ht="15" x14ac:dyDescent="0.2">
      <c r="A193" s="627" t="s">
        <v>591</v>
      </c>
      <c r="B193" s="620" t="s">
        <v>678</v>
      </c>
      <c r="C193" s="620"/>
      <c r="D193" s="620"/>
      <c r="E193" s="620"/>
      <c r="F193" s="620"/>
      <c r="G193" s="401">
        <v>133758758226</v>
      </c>
      <c r="H193" s="401">
        <v>62383039890</v>
      </c>
    </row>
    <row r="194" spans="1:8" ht="15" x14ac:dyDescent="0.2">
      <c r="A194" s="627" t="s">
        <v>639</v>
      </c>
      <c r="B194" s="620" t="s">
        <v>679</v>
      </c>
      <c r="C194" s="620"/>
      <c r="D194" s="620"/>
      <c r="E194" s="620"/>
      <c r="F194" s="620"/>
      <c r="G194" s="401">
        <v>870580804</v>
      </c>
      <c r="H194" s="401">
        <v>828815643</v>
      </c>
    </row>
    <row r="195" spans="1:8" ht="15" x14ac:dyDescent="0.2">
      <c r="A195" s="453"/>
      <c r="B195" s="381" t="s">
        <v>680</v>
      </c>
      <c r="C195" s="382"/>
      <c r="D195" s="454"/>
      <c r="E195" s="454"/>
      <c r="F195" s="455"/>
      <c r="G195" s="401">
        <v>230883301</v>
      </c>
      <c r="H195" s="401">
        <v>398831523</v>
      </c>
    </row>
    <row r="196" spans="1:8" ht="15" x14ac:dyDescent="0.2">
      <c r="A196" s="253"/>
      <c r="B196" s="333" t="s">
        <v>642</v>
      </c>
      <c r="C196" s="385"/>
      <c r="D196" s="456"/>
      <c r="E196" s="456"/>
      <c r="F196" s="457"/>
      <c r="G196" s="336">
        <v>187625454</v>
      </c>
      <c r="H196" s="336">
        <v>187625454</v>
      </c>
    </row>
    <row r="197" spans="1:8" ht="15" x14ac:dyDescent="0.2">
      <c r="A197" s="253"/>
      <c r="B197" s="333" t="s">
        <v>643</v>
      </c>
      <c r="C197" s="385"/>
      <c r="D197" s="456"/>
      <c r="E197" s="456"/>
      <c r="F197" s="457"/>
      <c r="G197" s="336">
        <v>245398426</v>
      </c>
      <c r="H197" s="336">
        <v>242358666</v>
      </c>
    </row>
    <row r="198" spans="1:8" ht="15" x14ac:dyDescent="0.2">
      <c r="A198" s="110"/>
      <c r="B198" s="254" t="s">
        <v>645</v>
      </c>
      <c r="C198" s="407"/>
      <c r="D198" s="407"/>
      <c r="E198" s="407"/>
      <c r="F198" s="110"/>
      <c r="G198" s="369">
        <v>62549072</v>
      </c>
      <c r="H198" s="369">
        <v>121926219</v>
      </c>
    </row>
    <row r="199" spans="1:8" ht="15" x14ac:dyDescent="0.2">
      <c r="A199" s="458"/>
      <c r="B199" s="459" t="s">
        <v>681</v>
      </c>
      <c r="C199" s="460"/>
      <c r="D199" s="461"/>
      <c r="E199" s="461"/>
      <c r="F199" s="462"/>
      <c r="G199" s="444">
        <v>144124551</v>
      </c>
      <c r="H199" s="444">
        <v>298503149</v>
      </c>
    </row>
    <row r="200" spans="1:8" ht="15" x14ac:dyDescent="0.2">
      <c r="A200" s="361"/>
      <c r="B200" s="362"/>
      <c r="C200" s="283"/>
      <c r="D200" s="463"/>
      <c r="E200" s="463"/>
      <c r="F200" s="463"/>
      <c r="G200" s="363"/>
      <c r="H200" s="363"/>
    </row>
    <row r="201" spans="1:8" ht="14.25" x14ac:dyDescent="0.2">
      <c r="A201" s="617">
        <v>2</v>
      </c>
      <c r="B201" s="538" t="s">
        <v>682</v>
      </c>
      <c r="C201" s="539"/>
      <c r="D201" s="539"/>
      <c r="E201" s="370"/>
      <c r="F201" s="371"/>
      <c r="G201" s="464" t="s">
        <v>676</v>
      </c>
      <c r="H201" s="464" t="s">
        <v>677</v>
      </c>
    </row>
    <row r="202" spans="1:8" ht="14.25" x14ac:dyDescent="0.2">
      <c r="A202" s="617"/>
      <c r="B202" s="540"/>
      <c r="C202" s="541"/>
      <c r="D202" s="541"/>
      <c r="E202" s="272"/>
      <c r="F202" s="465"/>
      <c r="G202" s="238" t="s">
        <v>580</v>
      </c>
      <c r="H202" s="238" t="s">
        <v>580</v>
      </c>
    </row>
    <row r="203" spans="1:8" ht="15" x14ac:dyDescent="0.2">
      <c r="A203" s="359"/>
      <c r="B203" s="360" t="s">
        <v>682</v>
      </c>
      <c r="C203" s="283"/>
      <c r="D203" s="463"/>
      <c r="E203" s="463"/>
      <c r="F203" s="466"/>
      <c r="G203" s="467">
        <v>128098664139</v>
      </c>
      <c r="H203" s="467">
        <v>63101768705</v>
      </c>
    </row>
    <row r="204" spans="1:8" ht="15" x14ac:dyDescent="0.2">
      <c r="A204" s="468"/>
      <c r="B204" s="362"/>
      <c r="C204" s="283"/>
      <c r="D204" s="463"/>
      <c r="E204" s="463"/>
      <c r="F204" s="463"/>
      <c r="G204" s="363"/>
      <c r="H204" s="363"/>
    </row>
    <row r="205" spans="1:8" ht="14.25" x14ac:dyDescent="0.2">
      <c r="A205" s="617">
        <v>3</v>
      </c>
      <c r="B205" s="538" t="s">
        <v>683</v>
      </c>
      <c r="C205" s="539"/>
      <c r="D205" s="539"/>
      <c r="E205" s="370"/>
      <c r="F205" s="371"/>
      <c r="G205" s="464" t="s">
        <v>676</v>
      </c>
      <c r="H205" s="464" t="s">
        <v>677</v>
      </c>
    </row>
    <row r="206" spans="1:8" ht="14.25" x14ac:dyDescent="0.2">
      <c r="A206" s="617"/>
      <c r="B206" s="540"/>
      <c r="C206" s="541"/>
      <c r="D206" s="541"/>
      <c r="E206" s="372"/>
      <c r="F206" s="373"/>
      <c r="G206" s="238" t="s">
        <v>580</v>
      </c>
      <c r="H206" s="238" t="s">
        <v>580</v>
      </c>
    </row>
    <row r="207" spans="1:8" ht="15" x14ac:dyDescent="0.2">
      <c r="A207" s="628"/>
      <c r="B207" s="231" t="s">
        <v>683</v>
      </c>
      <c r="C207" s="231"/>
      <c r="D207" s="231"/>
      <c r="E207" s="231"/>
      <c r="F207" s="231"/>
      <c r="G207" s="467">
        <v>9841452253</v>
      </c>
      <c r="H207" s="467">
        <v>13882636724</v>
      </c>
    </row>
    <row r="208" spans="1:8" ht="15" x14ac:dyDescent="0.2">
      <c r="A208" s="453"/>
      <c r="B208" s="469" t="s">
        <v>201</v>
      </c>
      <c r="C208" s="382"/>
      <c r="D208" s="454"/>
      <c r="E208" s="454"/>
      <c r="F208" s="455"/>
      <c r="G208" s="401">
        <v>2738105</v>
      </c>
      <c r="H208" s="401">
        <v>3075894</v>
      </c>
    </row>
    <row r="209" spans="1:8" ht="15" x14ac:dyDescent="0.2">
      <c r="A209" s="458"/>
      <c r="B209" s="470" t="s">
        <v>202</v>
      </c>
      <c r="C209" s="460"/>
      <c r="D209" s="461"/>
      <c r="E209" s="461"/>
      <c r="F209" s="462"/>
      <c r="G209" s="444">
        <v>9838714148</v>
      </c>
      <c r="H209" s="444">
        <v>13879560830</v>
      </c>
    </row>
    <row r="210" spans="1:8" ht="15" x14ac:dyDescent="0.2">
      <c r="A210" s="471"/>
      <c r="B210" s="232"/>
      <c r="C210" s="325"/>
      <c r="D210" s="472"/>
      <c r="E210" s="472"/>
      <c r="F210" s="472"/>
      <c r="G210" s="236"/>
      <c r="H210" s="473"/>
    </row>
    <row r="211" spans="1:8" ht="14.25" x14ac:dyDescent="0.2">
      <c r="A211" s="617">
        <v>4</v>
      </c>
      <c r="B211" s="536" t="s">
        <v>684</v>
      </c>
      <c r="C211" s="536"/>
      <c r="D211" s="536"/>
      <c r="E211" s="474"/>
      <c r="F211" s="475"/>
      <c r="G211" s="464" t="s">
        <v>676</v>
      </c>
      <c r="H211" s="464" t="s">
        <v>677</v>
      </c>
    </row>
    <row r="212" spans="1:8" ht="14.25" x14ac:dyDescent="0.2">
      <c r="A212" s="617"/>
      <c r="B212" s="537"/>
      <c r="C212" s="537"/>
      <c r="D212" s="537"/>
      <c r="E212" s="476"/>
      <c r="F212" s="477"/>
      <c r="G212" s="238" t="s">
        <v>580</v>
      </c>
      <c r="H212" s="238" t="s">
        <v>580</v>
      </c>
    </row>
    <row r="213" spans="1:8" ht="15" x14ac:dyDescent="0.2">
      <c r="A213" s="478"/>
      <c r="B213" s="362" t="s">
        <v>685</v>
      </c>
      <c r="C213" s="283"/>
      <c r="D213" s="463"/>
      <c r="E213" s="463"/>
      <c r="F213" s="466"/>
      <c r="G213" s="467">
        <v>7078932918</v>
      </c>
      <c r="H213" s="467">
        <v>7706200659</v>
      </c>
    </row>
    <row r="214" spans="1:8" ht="14.25" x14ac:dyDescent="0.2">
      <c r="A214" s="617">
        <v>5</v>
      </c>
      <c r="B214" s="639" t="s">
        <v>686</v>
      </c>
      <c r="C214" s="536"/>
      <c r="D214" s="536"/>
      <c r="E214" s="536"/>
      <c r="F214" s="639"/>
      <c r="G214" s="464" t="s">
        <v>676</v>
      </c>
      <c r="H214" s="464" t="s">
        <v>677</v>
      </c>
    </row>
    <row r="215" spans="1:8" ht="14.25" x14ac:dyDescent="0.2">
      <c r="A215" s="617"/>
      <c r="B215" s="639"/>
      <c r="C215" s="537"/>
      <c r="D215" s="537"/>
      <c r="E215" s="537"/>
      <c r="F215" s="639"/>
      <c r="G215" s="238" t="s">
        <v>580</v>
      </c>
      <c r="H215" s="238" t="s">
        <v>580</v>
      </c>
    </row>
    <row r="216" spans="1:8" ht="15" x14ac:dyDescent="0.2">
      <c r="A216" s="433"/>
      <c r="B216" s="479" t="s">
        <v>687</v>
      </c>
      <c r="C216" s="480"/>
      <c r="D216" s="481"/>
      <c r="E216" s="481"/>
      <c r="F216" s="482"/>
      <c r="G216" s="336">
        <v>143642818977</v>
      </c>
      <c r="H216" s="336">
        <v>76499689190</v>
      </c>
    </row>
    <row r="217" spans="1:8" ht="15" x14ac:dyDescent="0.2">
      <c r="A217" s="437"/>
      <c r="B217" s="287" t="s">
        <v>688</v>
      </c>
      <c r="C217" s="483"/>
      <c r="D217" s="484"/>
      <c r="E217" s="484"/>
      <c r="F217" s="485"/>
      <c r="G217" s="336">
        <v>142628931087</v>
      </c>
      <c r="H217" s="336">
        <v>76499689190</v>
      </c>
    </row>
    <row r="218" spans="1:8" ht="15" x14ac:dyDescent="0.2">
      <c r="A218" s="437"/>
      <c r="B218" s="287" t="s">
        <v>689</v>
      </c>
      <c r="C218" s="483"/>
      <c r="D218" s="484"/>
      <c r="E218" s="484"/>
      <c r="F218" s="485"/>
      <c r="G218" s="336">
        <v>1013887890</v>
      </c>
      <c r="H218" s="336">
        <v>0</v>
      </c>
    </row>
    <row r="219" spans="1:8" ht="15" x14ac:dyDescent="0.2">
      <c r="A219" s="437"/>
      <c r="B219" s="287" t="s">
        <v>690</v>
      </c>
      <c r="C219" s="483"/>
      <c r="D219" s="484"/>
      <c r="E219" s="484"/>
      <c r="F219" s="485"/>
      <c r="G219" s="629">
        <v>0.2</v>
      </c>
      <c r="H219" s="629">
        <v>0.2</v>
      </c>
    </row>
    <row r="220" spans="1:8" ht="15" x14ac:dyDescent="0.2">
      <c r="A220" s="440"/>
      <c r="B220" s="351" t="s">
        <v>691</v>
      </c>
      <c r="C220" s="486"/>
      <c r="D220" s="487"/>
      <c r="E220" s="487"/>
      <c r="F220" s="488"/>
      <c r="G220" s="354">
        <v>202777578</v>
      </c>
      <c r="H220" s="354"/>
    </row>
    <row r="224" spans="1:8" s="318" customFormat="1" x14ac:dyDescent="0.2"/>
    <row r="225" spans="1:8" s="318" customFormat="1" x14ac:dyDescent="0.2"/>
    <row r="226" spans="1:8" s="318" customFormat="1" x14ac:dyDescent="0.2"/>
    <row r="227" spans="1:8" s="318" customFormat="1" x14ac:dyDescent="0.2"/>
    <row r="228" spans="1:8" s="318" customFormat="1" x14ac:dyDescent="0.2"/>
    <row r="229" spans="1:8" s="318" customFormat="1" x14ac:dyDescent="0.2"/>
    <row r="230" spans="1:8" s="318" customFormat="1" x14ac:dyDescent="0.2"/>
    <row r="231" spans="1:8" s="318" customFormat="1" x14ac:dyDescent="0.2"/>
    <row r="232" spans="1:8" s="318" customFormat="1" x14ac:dyDescent="0.2"/>
    <row r="233" spans="1:8" s="318" customFormat="1" x14ac:dyDescent="0.2"/>
    <row r="234" spans="1:8" ht="14.25" x14ac:dyDescent="0.2">
      <c r="A234" s="532">
        <v>6</v>
      </c>
      <c r="B234" s="533" t="s">
        <v>692</v>
      </c>
      <c r="C234" s="528"/>
      <c r="D234" s="528"/>
      <c r="E234" s="429"/>
      <c r="F234" s="430"/>
      <c r="G234" s="238" t="s">
        <v>676</v>
      </c>
      <c r="H234" s="238" t="s">
        <v>677</v>
      </c>
    </row>
    <row r="235" spans="1:8" ht="14.25" x14ac:dyDescent="0.2">
      <c r="A235" s="532"/>
      <c r="B235" s="534"/>
      <c r="C235" s="530"/>
      <c r="D235" s="530"/>
      <c r="E235" s="240"/>
      <c r="F235" s="432"/>
      <c r="G235" s="238" t="s">
        <v>580</v>
      </c>
      <c r="H235" s="238" t="s">
        <v>580</v>
      </c>
    </row>
    <row r="236" spans="1:8" ht="15" x14ac:dyDescent="0.2">
      <c r="A236" s="298"/>
      <c r="B236" s="360" t="s">
        <v>692</v>
      </c>
      <c r="C236" s="362"/>
      <c r="D236" s="284"/>
      <c r="E236" s="284"/>
      <c r="F236" s="299"/>
      <c r="G236" s="467">
        <v>3745975710</v>
      </c>
      <c r="H236" s="467">
        <v>3941326595</v>
      </c>
    </row>
    <row r="237" spans="1:8" ht="15" x14ac:dyDescent="0.2">
      <c r="A237" s="378"/>
      <c r="B237" s="638"/>
      <c r="C237" s="638"/>
      <c r="D237" s="303"/>
      <c r="E237" s="303"/>
      <c r="F237" s="303"/>
      <c r="G237" s="363"/>
      <c r="H237" s="363"/>
    </row>
    <row r="238" spans="1:8" ht="14.25" x14ac:dyDescent="0.2">
      <c r="A238" s="532">
        <v>7</v>
      </c>
      <c r="B238" s="533" t="s">
        <v>693</v>
      </c>
      <c r="C238" s="528"/>
      <c r="D238" s="528"/>
      <c r="E238" s="429"/>
      <c r="F238" s="430"/>
      <c r="G238" s="238" t="s">
        <v>676</v>
      </c>
      <c r="H238" s="238" t="s">
        <v>677</v>
      </c>
    </row>
    <row r="239" spans="1:8" ht="14.25" x14ac:dyDescent="0.2">
      <c r="A239" s="532"/>
      <c r="B239" s="534"/>
      <c r="C239" s="530"/>
      <c r="D239" s="530"/>
      <c r="E239" s="240"/>
      <c r="F239" s="432"/>
      <c r="G239" s="238" t="s">
        <v>580</v>
      </c>
      <c r="H239" s="238" t="s">
        <v>580</v>
      </c>
    </row>
    <row r="240" spans="1:8" ht="15" x14ac:dyDescent="0.2">
      <c r="A240" s="298"/>
      <c r="B240" s="360" t="s">
        <v>693</v>
      </c>
      <c r="C240" s="362"/>
      <c r="D240" s="362"/>
      <c r="E240" s="362"/>
      <c r="F240" s="630"/>
      <c r="G240" s="467">
        <v>645358318</v>
      </c>
      <c r="H240" s="467">
        <v>400000000</v>
      </c>
    </row>
    <row r="241" spans="1:8" ht="15" x14ac:dyDescent="0.2">
      <c r="A241" s="446"/>
      <c r="B241" s="228"/>
      <c r="C241" s="231"/>
      <c r="D241" s="231"/>
      <c r="E241" s="231"/>
      <c r="F241" s="231"/>
      <c r="G241" s="231"/>
      <c r="H241" s="231"/>
    </row>
    <row r="242" spans="1:8" ht="14.25" x14ac:dyDescent="0.2">
      <c r="A242" s="532">
        <v>8</v>
      </c>
      <c r="B242" s="533" t="s">
        <v>694</v>
      </c>
      <c r="C242" s="528"/>
      <c r="D242" s="528"/>
      <c r="E242" s="429"/>
      <c r="F242" s="430"/>
      <c r="G242" s="238" t="s">
        <v>676</v>
      </c>
      <c r="H242" s="238" t="s">
        <v>677</v>
      </c>
    </row>
    <row r="243" spans="1:8" ht="14.25" x14ac:dyDescent="0.2">
      <c r="A243" s="532"/>
      <c r="B243" s="534"/>
      <c r="C243" s="530"/>
      <c r="D243" s="530"/>
      <c r="E243" s="240"/>
      <c r="F243" s="432"/>
      <c r="G243" s="238" t="s">
        <v>580</v>
      </c>
      <c r="H243" s="238" t="s">
        <v>580</v>
      </c>
    </row>
    <row r="244" spans="1:8" ht="15" x14ac:dyDescent="0.2">
      <c r="A244" s="360"/>
      <c r="B244" s="360" t="s">
        <v>694</v>
      </c>
      <c r="C244" s="362"/>
      <c r="D244" s="362"/>
      <c r="E244" s="362"/>
      <c r="F244" s="630"/>
      <c r="G244" s="467">
        <v>42608498</v>
      </c>
      <c r="H244" s="467">
        <v>2345909</v>
      </c>
    </row>
    <row r="245" spans="1:8" ht="15" x14ac:dyDescent="0.2">
      <c r="A245" s="362"/>
      <c r="B245" s="638"/>
      <c r="C245" s="638"/>
      <c r="D245" s="638"/>
      <c r="E245" s="638"/>
      <c r="F245" s="638"/>
      <c r="G245" s="363"/>
      <c r="H245" s="363"/>
    </row>
    <row r="246" spans="1:8" ht="14.25" x14ac:dyDescent="0.2">
      <c r="A246" s="527">
        <v>9</v>
      </c>
      <c r="B246" s="528" t="s">
        <v>695</v>
      </c>
      <c r="C246" s="528"/>
      <c r="D246" s="528"/>
      <c r="E246" s="528"/>
      <c r="F246" s="529"/>
      <c r="G246" s="238" t="s">
        <v>676</v>
      </c>
      <c r="H246" s="238" t="s">
        <v>677</v>
      </c>
    </row>
    <row r="247" spans="1:8" ht="14.25" x14ac:dyDescent="0.2">
      <c r="A247" s="527"/>
      <c r="B247" s="530"/>
      <c r="C247" s="530"/>
      <c r="D247" s="530"/>
      <c r="E247" s="530"/>
      <c r="F247" s="531"/>
      <c r="G247" s="238" t="s">
        <v>580</v>
      </c>
      <c r="H247" s="238" t="s">
        <v>580</v>
      </c>
    </row>
    <row r="248" spans="1:8" ht="15" x14ac:dyDescent="0.2">
      <c r="A248" s="381"/>
      <c r="B248" s="110" t="s">
        <v>696</v>
      </c>
      <c r="C248" s="631"/>
      <c r="D248" s="631"/>
      <c r="E248" s="631"/>
      <c r="F248" s="632"/>
      <c r="G248" s="401">
        <v>2989796909</v>
      </c>
      <c r="H248" s="401">
        <v>9174516506</v>
      </c>
    </row>
    <row r="249" spans="1:8" ht="15" x14ac:dyDescent="0.2">
      <c r="A249" s="333"/>
      <c r="B249" s="110" t="s">
        <v>203</v>
      </c>
      <c r="C249" s="407"/>
      <c r="D249" s="407"/>
      <c r="E249" s="407"/>
      <c r="F249" s="633"/>
      <c r="G249" s="336">
        <v>0</v>
      </c>
      <c r="H249" s="336">
        <v>0</v>
      </c>
    </row>
    <row r="250" spans="1:8" ht="15" x14ac:dyDescent="0.2">
      <c r="A250" s="333"/>
      <c r="B250" s="407" t="s">
        <v>697</v>
      </c>
      <c r="C250" s="407"/>
      <c r="D250" s="407"/>
      <c r="E250" s="407"/>
      <c r="F250" s="633"/>
      <c r="G250" s="336">
        <v>1551821924</v>
      </c>
      <c r="H250" s="336">
        <v>1533044546</v>
      </c>
    </row>
    <row r="251" spans="1:8" ht="15" x14ac:dyDescent="0.2">
      <c r="A251" s="333"/>
      <c r="B251" s="407" t="s">
        <v>204</v>
      </c>
      <c r="C251" s="407"/>
      <c r="D251" s="407"/>
      <c r="E251" s="407"/>
      <c r="F251" s="633"/>
      <c r="G251" s="336">
        <v>108656870925</v>
      </c>
      <c r="H251" s="336">
        <v>53730313411</v>
      </c>
    </row>
    <row r="252" spans="1:8" ht="15" x14ac:dyDescent="0.2">
      <c r="A252" s="459"/>
      <c r="B252" s="441" t="s">
        <v>205</v>
      </c>
      <c r="C252" s="441"/>
      <c r="D252" s="441"/>
      <c r="E252" s="441"/>
      <c r="F252" s="634"/>
      <c r="G252" s="444">
        <v>110470793</v>
      </c>
      <c r="H252" s="444">
        <v>121258260</v>
      </c>
    </row>
    <row r="253" spans="1:8" ht="15" x14ac:dyDescent="0.2">
      <c r="A253" s="239"/>
      <c r="B253" s="599" t="s">
        <v>191</v>
      </c>
      <c r="C253" s="228"/>
      <c r="D253" s="228"/>
      <c r="E253" s="228"/>
      <c r="F253" s="635"/>
      <c r="G253" s="374">
        <v>113308960551</v>
      </c>
      <c r="H253" s="374">
        <v>64559132723</v>
      </c>
    </row>
    <row r="254" spans="1:8" ht="15" x14ac:dyDescent="0.2">
      <c r="A254" s="323"/>
      <c r="B254" s="231"/>
      <c r="C254" s="231"/>
      <c r="D254" s="231"/>
      <c r="E254" s="231"/>
      <c r="F254" s="231"/>
      <c r="G254" s="640" t="s">
        <v>698</v>
      </c>
      <c r="H254" s="640"/>
    </row>
    <row r="255" spans="1:8" ht="15" x14ac:dyDescent="0.2">
      <c r="A255" s="450"/>
      <c r="B255" s="232"/>
      <c r="C255" s="232"/>
      <c r="D255" s="621"/>
      <c r="E255" s="137"/>
      <c r="F255" s="137"/>
      <c r="G255" s="617" t="s">
        <v>699</v>
      </c>
      <c r="H255" s="617"/>
    </row>
    <row r="256" spans="1:8" ht="15" customHeight="1" x14ac:dyDescent="0.2">
      <c r="A256" s="641" t="s">
        <v>206</v>
      </c>
      <c r="B256" s="641"/>
      <c r="C256" s="641"/>
      <c r="D256" s="235"/>
      <c r="E256" s="641" t="s">
        <v>700</v>
      </c>
      <c r="F256" s="641"/>
      <c r="G256" s="617" t="s">
        <v>701</v>
      </c>
      <c r="H256" s="617"/>
    </row>
    <row r="257" spans="1:8" ht="15" x14ac:dyDescent="0.2">
      <c r="A257" s="231"/>
      <c r="B257" s="323"/>
      <c r="C257" s="235"/>
      <c r="D257" s="232"/>
      <c r="E257" s="232"/>
      <c r="F257" s="232"/>
      <c r="G257" s="232"/>
      <c r="H257" s="232"/>
    </row>
    <row r="258" spans="1:8" ht="15" x14ac:dyDescent="0.2">
      <c r="A258" s="231"/>
      <c r="B258" s="450"/>
      <c r="C258" s="317"/>
      <c r="D258" s="231"/>
      <c r="E258" s="231"/>
      <c r="F258" s="231"/>
      <c r="G258" s="231"/>
      <c r="H258" s="231"/>
    </row>
    <row r="259" spans="1:8" ht="15" x14ac:dyDescent="0.2">
      <c r="A259" s="231"/>
      <c r="B259" s="450"/>
      <c r="C259" s="317"/>
      <c r="D259" s="231"/>
      <c r="E259" s="231"/>
      <c r="F259" s="231"/>
      <c r="G259" s="231"/>
      <c r="H259" s="231"/>
    </row>
    <row r="260" spans="1:8" ht="15" x14ac:dyDescent="0.2">
      <c r="A260" s="231"/>
      <c r="B260" s="450"/>
      <c r="C260" s="317"/>
      <c r="D260" s="231"/>
      <c r="E260" s="231"/>
      <c r="F260" s="231"/>
      <c r="G260" s="231"/>
      <c r="H260" s="231"/>
    </row>
    <row r="261" spans="1:8" ht="15" customHeight="1" x14ac:dyDescent="0.2">
      <c r="A261" s="526" t="s">
        <v>702</v>
      </c>
      <c r="B261" s="526"/>
      <c r="C261" s="526"/>
      <c r="D261" s="317"/>
      <c r="E261" s="526" t="s">
        <v>553</v>
      </c>
      <c r="F261" s="526"/>
      <c r="G261" s="526" t="s">
        <v>703</v>
      </c>
      <c r="H261" s="526"/>
    </row>
  </sheetData>
  <mergeCells count="100">
    <mergeCell ref="E256:F256"/>
    <mergeCell ref="G256:H256"/>
    <mergeCell ref="E261:F261"/>
    <mergeCell ref="G261:H261"/>
    <mergeCell ref="A256:C256"/>
    <mergeCell ref="A261:C261"/>
    <mergeCell ref="A242:A243"/>
    <mergeCell ref="B242:D243"/>
    <mergeCell ref="A246:A247"/>
    <mergeCell ref="B246:F247"/>
    <mergeCell ref="G254:H254"/>
    <mergeCell ref="G255:H255"/>
    <mergeCell ref="A214:A215"/>
    <mergeCell ref="B214:F215"/>
    <mergeCell ref="A234:A235"/>
    <mergeCell ref="B234:D235"/>
    <mergeCell ref="A238:A239"/>
    <mergeCell ref="B238:D239"/>
    <mergeCell ref="A201:A202"/>
    <mergeCell ref="B201:D202"/>
    <mergeCell ref="A205:A206"/>
    <mergeCell ref="B205:D206"/>
    <mergeCell ref="A211:A212"/>
    <mergeCell ref="B211:D212"/>
    <mergeCell ref="A183:A184"/>
    <mergeCell ref="B183:F184"/>
    <mergeCell ref="A191:A192"/>
    <mergeCell ref="B191:F192"/>
    <mergeCell ref="B193:F193"/>
    <mergeCell ref="B194:F194"/>
    <mergeCell ref="A158:A159"/>
    <mergeCell ref="B158:D159"/>
    <mergeCell ref="A165:D165"/>
    <mergeCell ref="A177:A178"/>
    <mergeCell ref="B177:D178"/>
    <mergeCell ref="A181:D181"/>
    <mergeCell ref="A151:A152"/>
    <mergeCell ref="B151:D152"/>
    <mergeCell ref="E151:E152"/>
    <mergeCell ref="F151:F152"/>
    <mergeCell ref="G151:G152"/>
    <mergeCell ref="H151:H152"/>
    <mergeCell ref="A130:D130"/>
    <mergeCell ref="A132:A133"/>
    <mergeCell ref="B132:F133"/>
    <mergeCell ref="B144:C144"/>
    <mergeCell ref="B145:C145"/>
    <mergeCell ref="B148:C148"/>
    <mergeCell ref="A124:D124"/>
    <mergeCell ref="A126:A128"/>
    <mergeCell ref="B126:D128"/>
    <mergeCell ref="E126:F126"/>
    <mergeCell ref="G126:H126"/>
    <mergeCell ref="B129:D129"/>
    <mergeCell ref="A108:A109"/>
    <mergeCell ref="B108:D109"/>
    <mergeCell ref="A112:A113"/>
    <mergeCell ref="B112:D113"/>
    <mergeCell ref="A116:D116"/>
    <mergeCell ref="A121:A122"/>
    <mergeCell ref="B121:D12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H68:H69"/>
    <mergeCell ref="B70:E70"/>
    <mergeCell ref="B71:E71"/>
    <mergeCell ref="B72:E72"/>
    <mergeCell ref="B73:E73"/>
    <mergeCell ref="B74:E74"/>
    <mergeCell ref="B48:D48"/>
    <mergeCell ref="A50:D50"/>
    <mergeCell ref="A68:A69"/>
    <mergeCell ref="B68:E69"/>
    <mergeCell ref="F68:F69"/>
    <mergeCell ref="G68:G69"/>
    <mergeCell ref="A27:A28"/>
    <mergeCell ref="B27:F28"/>
    <mergeCell ref="A38:A39"/>
    <mergeCell ref="B38:D39"/>
    <mergeCell ref="E38:F38"/>
    <mergeCell ref="G38:H38"/>
    <mergeCell ref="E39:F39"/>
    <mergeCell ref="G39:H39"/>
    <mergeCell ref="G5:H5"/>
    <mergeCell ref="A7:H7"/>
    <mergeCell ref="A10:A11"/>
    <mergeCell ref="B10:F11"/>
    <mergeCell ref="A21:D21"/>
    <mergeCell ref="A23:A24"/>
    <mergeCell ref="B23:F24"/>
  </mergeCells>
  <printOptions horizontalCentered="1"/>
  <pageMargins left="0.59055118110236227" right="3.937007874015748E-2" top="0.39370078740157483" bottom="0.39370078740157483" header="0.31496062992125984" footer="0.31496062992125984"/>
  <pageSetup paperSize="9" scale="8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7"/>
  <sheetViews>
    <sheetView view="pageBreakPreview" zoomScale="85" zoomScaleNormal="100" zoomScaleSheetLayoutView="85" workbookViewId="0">
      <selection activeCell="A57" sqref="A57"/>
    </sheetView>
  </sheetViews>
  <sheetFormatPr defaultRowHeight="14.25" x14ac:dyDescent="0.2"/>
  <cols>
    <col min="1" max="1" width="5.85546875" style="678" customWidth="1"/>
    <col min="2" max="3" width="9.140625" style="678"/>
    <col min="4" max="4" width="18.7109375" style="678" bestFit="1" customWidth="1"/>
    <col min="5" max="5" width="6" style="678" hidden="1" customWidth="1"/>
    <col min="6" max="6" width="18" style="678" customWidth="1"/>
    <col min="7" max="7" width="6" style="678" hidden="1" customWidth="1"/>
    <col min="8" max="8" width="18.28515625" style="678" bestFit="1" customWidth="1"/>
    <col min="9" max="9" width="6" style="678" hidden="1" customWidth="1"/>
    <col min="10" max="10" width="18.7109375" style="678" bestFit="1" customWidth="1"/>
    <col min="11" max="11" width="6" style="678" hidden="1" customWidth="1"/>
    <col min="12" max="12" width="16.28515625" style="678" bestFit="1" customWidth="1"/>
    <col min="13" max="13" width="6" style="678" hidden="1" customWidth="1"/>
    <col min="14" max="14" width="16.28515625" style="678" bestFit="1" customWidth="1"/>
    <col min="15" max="15" width="6" style="678" hidden="1" customWidth="1"/>
    <col min="16" max="16" width="14.85546875" style="678" customWidth="1"/>
    <col min="17" max="17" width="6" style="678" hidden="1" customWidth="1"/>
    <col min="18" max="18" width="18.5703125" style="678" customWidth="1"/>
    <col min="19" max="16384" width="9.140625" style="678"/>
  </cols>
  <sheetData>
    <row r="1" spans="1:18" x14ac:dyDescent="0.2">
      <c r="A1" s="677" t="s">
        <v>503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84" t="str">
        <f>'[2]Thuyết minh'!H1</f>
        <v>BÁO CÁO TÀI CHÍNH</v>
      </c>
      <c r="Q1" s="684"/>
      <c r="R1" s="684"/>
    </row>
    <row r="2" spans="1:18" ht="15" x14ac:dyDescent="0.2">
      <c r="A2" s="644" t="str">
        <f>'[2]Thuyết minh'!A2</f>
        <v>Đường Khuất Duy Tiến- Nhân Chính - Thanh Xuân - Hà nội</v>
      </c>
      <c r="B2" s="643"/>
      <c r="C2" s="643"/>
      <c r="D2" s="643"/>
      <c r="E2" s="643"/>
      <c r="F2" s="643"/>
      <c r="G2" s="679"/>
      <c r="H2" s="644"/>
      <c r="I2" s="644"/>
      <c r="J2" s="644"/>
      <c r="K2" s="644"/>
      <c r="L2" s="644"/>
      <c r="M2" s="644"/>
      <c r="N2" s="644"/>
      <c r="O2" s="644"/>
      <c r="Q2" s="644"/>
      <c r="R2" s="603" t="s">
        <v>571</v>
      </c>
    </row>
    <row r="3" spans="1:18" ht="15" x14ac:dyDescent="0.2">
      <c r="A3" s="680" t="str">
        <f>'[2]Thuyết minh'!A3</f>
        <v>Tel: 04 3 5534 369                        Fax: 043 8 544 107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81"/>
    </row>
    <row r="4" spans="1:18" x14ac:dyDescent="0.2">
      <c r="A4" s="714" t="str">
        <f>'[2]Thuyết minh'!A6</f>
        <v>BẢN THUYẾT MINH BÁO CÁO TÀI CHÍNH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</row>
    <row r="5" spans="1:18" x14ac:dyDescent="0.2">
      <c r="A5" s="616" t="str">
        <f>[2]TSCD!A7</f>
        <v>Quý II năm 2017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</row>
    <row r="6" spans="1:18" ht="15" x14ac:dyDescent="0.25">
      <c r="A6" s="713" t="s">
        <v>528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</row>
    <row r="7" spans="1:18" ht="15" x14ac:dyDescent="0.2">
      <c r="A7" s="642" t="s">
        <v>704</v>
      </c>
      <c r="B7" s="643" t="s">
        <v>705</v>
      </c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</row>
    <row r="8" spans="1:18" ht="15" x14ac:dyDescent="0.2">
      <c r="A8" s="645" t="s">
        <v>706</v>
      </c>
      <c r="B8" s="646" t="s">
        <v>707</v>
      </c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</row>
    <row r="9" spans="1:18" ht="15.75" thickBot="1" x14ac:dyDescent="0.25">
      <c r="A9" s="645"/>
      <c r="B9" s="646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85" t="s">
        <v>562</v>
      </c>
    </row>
    <row r="10" spans="1:18" ht="42.75" x14ac:dyDescent="0.2">
      <c r="A10" s="686"/>
      <c r="B10" s="687"/>
      <c r="C10" s="687"/>
      <c r="D10" s="688" t="s">
        <v>708</v>
      </c>
      <c r="E10" s="688"/>
      <c r="F10" s="688" t="s">
        <v>709</v>
      </c>
      <c r="G10" s="688"/>
      <c r="H10" s="688" t="s">
        <v>710</v>
      </c>
      <c r="I10" s="688"/>
      <c r="J10" s="688" t="s">
        <v>711</v>
      </c>
      <c r="K10" s="688"/>
      <c r="L10" s="688" t="s">
        <v>712</v>
      </c>
      <c r="M10" s="688"/>
      <c r="N10" s="688" t="s">
        <v>713</v>
      </c>
      <c r="O10" s="688"/>
      <c r="P10" s="688" t="s">
        <v>714</v>
      </c>
      <c r="Q10" s="688"/>
      <c r="R10" s="689" t="s">
        <v>191</v>
      </c>
    </row>
    <row r="11" spans="1:18" ht="15" hidden="1" x14ac:dyDescent="0.2">
      <c r="A11" s="690" t="s">
        <v>715</v>
      </c>
      <c r="B11" s="648"/>
      <c r="C11" s="648"/>
      <c r="D11" s="649">
        <v>60000000000</v>
      </c>
      <c r="E11" s="649">
        <v>0</v>
      </c>
      <c r="F11" s="649">
        <v>25713573000</v>
      </c>
      <c r="G11" s="649">
        <v>0</v>
      </c>
      <c r="H11" s="649">
        <v>0</v>
      </c>
      <c r="I11" s="649">
        <v>0</v>
      </c>
      <c r="J11" s="649">
        <v>19490897585</v>
      </c>
      <c r="K11" s="649">
        <v>0</v>
      </c>
      <c r="L11" s="649">
        <v>2496239230</v>
      </c>
      <c r="M11" s="649">
        <v>0</v>
      </c>
      <c r="N11" s="649">
        <v>1315592000</v>
      </c>
      <c r="O11" s="649">
        <v>0</v>
      </c>
      <c r="P11" s="649">
        <v>96821000</v>
      </c>
      <c r="Q11" s="649"/>
      <c r="R11" s="691">
        <f t="shared" ref="R11:R18" si="0">SUM(D11:P11)</f>
        <v>109113122815</v>
      </c>
    </row>
    <row r="12" spans="1:18" ht="15" hidden="1" x14ac:dyDescent="0.2">
      <c r="A12" s="692" t="s">
        <v>716</v>
      </c>
      <c r="B12" s="650"/>
      <c r="C12" s="651"/>
      <c r="D12" s="652">
        <v>60000000000</v>
      </c>
      <c r="E12" s="652"/>
      <c r="F12" s="652">
        <v>16500572000</v>
      </c>
      <c r="G12" s="652"/>
      <c r="H12" s="652">
        <v>0</v>
      </c>
      <c r="I12" s="652"/>
      <c r="J12" s="652">
        <v>0</v>
      </c>
      <c r="K12" s="652"/>
      <c r="L12" s="652">
        <v>1501044458</v>
      </c>
      <c r="M12" s="652"/>
      <c r="N12" s="652">
        <v>725522000</v>
      </c>
      <c r="O12" s="652"/>
      <c r="P12" s="652">
        <v>0</v>
      </c>
      <c r="Q12" s="652"/>
      <c r="R12" s="693">
        <f t="shared" si="0"/>
        <v>78727138458</v>
      </c>
    </row>
    <row r="13" spans="1:18" ht="15" hidden="1" x14ac:dyDescent="0.2">
      <c r="A13" s="694" t="s">
        <v>717</v>
      </c>
      <c r="B13" s="653"/>
      <c r="C13" s="654"/>
      <c r="D13" s="111">
        <v>0</v>
      </c>
      <c r="E13" s="111"/>
      <c r="F13" s="111">
        <v>0</v>
      </c>
      <c r="G13" s="111"/>
      <c r="H13" s="111">
        <v>0</v>
      </c>
      <c r="I13" s="655"/>
      <c r="J13" s="111">
        <v>24911773391</v>
      </c>
      <c r="K13" s="111"/>
      <c r="L13" s="111">
        <v>0</v>
      </c>
      <c r="M13" s="111"/>
      <c r="N13" s="111">
        <v>0</v>
      </c>
      <c r="O13" s="111"/>
      <c r="P13" s="111">
        <v>0</v>
      </c>
      <c r="Q13" s="111"/>
      <c r="R13" s="135">
        <f t="shared" si="0"/>
        <v>24911773391</v>
      </c>
    </row>
    <row r="14" spans="1:18" ht="15" hidden="1" x14ac:dyDescent="0.2">
      <c r="A14" s="694" t="s">
        <v>718</v>
      </c>
      <c r="B14" s="653"/>
      <c r="C14" s="654"/>
      <c r="D14" s="111">
        <v>0</v>
      </c>
      <c r="E14" s="111"/>
      <c r="F14" s="111">
        <v>0</v>
      </c>
      <c r="G14" s="111"/>
      <c r="H14" s="111">
        <v>-6219526265</v>
      </c>
      <c r="I14" s="655"/>
      <c r="J14" s="111">
        <v>6644709669</v>
      </c>
      <c r="K14" s="111"/>
      <c r="L14" s="111">
        <v>0</v>
      </c>
      <c r="M14" s="111"/>
      <c r="N14" s="111">
        <v>0</v>
      </c>
      <c r="O14" s="111"/>
      <c r="P14" s="111">
        <v>0</v>
      </c>
      <c r="Q14" s="111"/>
      <c r="R14" s="135">
        <f t="shared" si="0"/>
        <v>425183404</v>
      </c>
    </row>
    <row r="15" spans="1:18" ht="15" hidden="1" x14ac:dyDescent="0.2">
      <c r="A15" s="694" t="s">
        <v>719</v>
      </c>
      <c r="B15" s="653"/>
      <c r="C15" s="654"/>
      <c r="D15" s="111">
        <v>0</v>
      </c>
      <c r="E15" s="111"/>
      <c r="F15" s="111">
        <v>-24000000000</v>
      </c>
      <c r="G15" s="111"/>
      <c r="H15" s="111">
        <v>0</v>
      </c>
      <c r="I15" s="655"/>
      <c r="J15" s="111">
        <v>0</v>
      </c>
      <c r="K15" s="111"/>
      <c r="L15" s="111">
        <v>-50000000</v>
      </c>
      <c r="M15" s="111"/>
      <c r="N15" s="111">
        <v>0</v>
      </c>
      <c r="O15" s="111"/>
      <c r="P15" s="111">
        <v>0</v>
      </c>
      <c r="Q15" s="111"/>
      <c r="R15" s="135">
        <f t="shared" si="0"/>
        <v>-24050000000</v>
      </c>
    </row>
    <row r="16" spans="1:18" ht="15" hidden="1" x14ac:dyDescent="0.2">
      <c r="A16" s="694" t="s">
        <v>720</v>
      </c>
      <c r="B16" s="653"/>
      <c r="C16" s="654"/>
      <c r="D16" s="111">
        <v>0</v>
      </c>
      <c r="E16" s="111"/>
      <c r="F16" s="111">
        <v>0</v>
      </c>
      <c r="G16" s="111"/>
      <c r="H16" s="111">
        <v>0</v>
      </c>
      <c r="I16" s="655"/>
      <c r="J16" s="111">
        <v>-3332505458</v>
      </c>
      <c r="K16" s="111"/>
      <c r="L16" s="111">
        <v>0</v>
      </c>
      <c r="M16" s="111"/>
      <c r="N16" s="111">
        <v>0</v>
      </c>
      <c r="O16" s="111"/>
      <c r="P16" s="111">
        <v>0</v>
      </c>
      <c r="Q16" s="111"/>
      <c r="R16" s="135">
        <f t="shared" si="0"/>
        <v>-3332505458</v>
      </c>
    </row>
    <row r="17" spans="1:18" ht="15" hidden="1" x14ac:dyDescent="0.2">
      <c r="A17" s="694" t="s">
        <v>721</v>
      </c>
      <c r="B17" s="653"/>
      <c r="C17" s="654"/>
      <c r="D17" s="111">
        <v>0</v>
      </c>
      <c r="E17" s="111"/>
      <c r="F17" s="111">
        <v>0</v>
      </c>
      <c r="G17" s="111"/>
      <c r="H17" s="111">
        <v>0</v>
      </c>
      <c r="I17" s="655"/>
      <c r="J17" s="111">
        <v>-11462734320</v>
      </c>
      <c r="K17" s="111"/>
      <c r="L17" s="111">
        <v>0</v>
      </c>
      <c r="M17" s="111"/>
      <c r="N17" s="111">
        <v>0</v>
      </c>
      <c r="O17" s="111"/>
      <c r="P17" s="111">
        <v>0</v>
      </c>
      <c r="Q17" s="111"/>
      <c r="R17" s="135">
        <f t="shared" si="0"/>
        <v>-11462734320</v>
      </c>
    </row>
    <row r="18" spans="1:18" ht="15" hidden="1" x14ac:dyDescent="0.2">
      <c r="A18" s="695" t="s">
        <v>722</v>
      </c>
      <c r="B18" s="656"/>
      <c r="C18" s="657"/>
      <c r="D18" s="658">
        <v>0</v>
      </c>
      <c r="E18" s="658"/>
      <c r="F18" s="658">
        <v>0</v>
      </c>
      <c r="G18" s="658"/>
      <c r="H18" s="658">
        <v>0</v>
      </c>
      <c r="I18" s="659"/>
      <c r="J18" s="658">
        <v>-9163280560</v>
      </c>
      <c r="K18" s="658"/>
      <c r="L18" s="658">
        <v>0</v>
      </c>
      <c r="M18" s="658"/>
      <c r="N18" s="658">
        <v>0</v>
      </c>
      <c r="O18" s="658"/>
      <c r="P18" s="658">
        <v>-96821000</v>
      </c>
      <c r="Q18" s="658"/>
      <c r="R18" s="696">
        <f t="shared" si="0"/>
        <v>-9260101560</v>
      </c>
    </row>
    <row r="19" spans="1:18" ht="15" hidden="1" x14ac:dyDescent="0.2">
      <c r="A19" s="697"/>
      <c r="B19" s="660"/>
      <c r="C19" s="661"/>
      <c r="D19" s="647"/>
      <c r="E19" s="647"/>
      <c r="F19" s="662"/>
      <c r="G19" s="662"/>
      <c r="H19" s="647"/>
      <c r="I19" s="647"/>
      <c r="J19" s="662"/>
      <c r="K19" s="662"/>
      <c r="L19" s="662"/>
      <c r="M19" s="662"/>
      <c r="N19" s="662"/>
      <c r="O19" s="662"/>
      <c r="P19" s="662"/>
      <c r="Q19" s="662"/>
      <c r="R19" s="691"/>
    </row>
    <row r="20" spans="1:18" ht="15" hidden="1" x14ac:dyDescent="0.2">
      <c r="A20" s="698" t="s">
        <v>723</v>
      </c>
      <c r="B20" s="663"/>
      <c r="C20" s="664"/>
      <c r="D20" s="649">
        <f>SUM(D11:D18)</f>
        <v>120000000000</v>
      </c>
      <c r="E20" s="649">
        <f>SUM(E11:E18)</f>
        <v>0</v>
      </c>
      <c r="F20" s="649">
        <f>SUM(F11:F18)</f>
        <v>18214145000</v>
      </c>
      <c r="G20" s="649">
        <f>SUM(G11:G18)</f>
        <v>0</v>
      </c>
      <c r="H20" s="649">
        <v>-12033675335</v>
      </c>
      <c r="I20" s="649">
        <v>0</v>
      </c>
      <c r="J20" s="649">
        <v>22601319636</v>
      </c>
      <c r="K20" s="649">
        <v>0</v>
      </c>
      <c r="L20" s="649">
        <v>6995425631</v>
      </c>
      <c r="M20" s="649">
        <v>0</v>
      </c>
      <c r="N20" s="649">
        <v>4357733670</v>
      </c>
      <c r="O20" s="649">
        <v>0</v>
      </c>
      <c r="P20" s="649">
        <v>0</v>
      </c>
      <c r="Q20" s="649">
        <v>0</v>
      </c>
      <c r="R20" s="691">
        <f>SUM(D20:N20)</f>
        <v>160134948602</v>
      </c>
    </row>
    <row r="21" spans="1:18" ht="15" hidden="1" x14ac:dyDescent="0.2">
      <c r="A21" s="692" t="s">
        <v>724</v>
      </c>
      <c r="B21" s="650"/>
      <c r="C21" s="651"/>
      <c r="D21" s="652"/>
      <c r="E21" s="665"/>
      <c r="F21" s="652"/>
      <c r="G21" s="665"/>
      <c r="H21" s="652"/>
      <c r="I21" s="665"/>
      <c r="J21" s="652"/>
      <c r="K21" s="666"/>
      <c r="L21" s="652"/>
      <c r="M21" s="666"/>
      <c r="N21" s="652"/>
      <c r="O21" s="666"/>
      <c r="P21" s="652"/>
      <c r="Q21" s="666"/>
      <c r="R21" s="693">
        <v>0</v>
      </c>
    </row>
    <row r="22" spans="1:18" ht="15" hidden="1" x14ac:dyDescent="0.2">
      <c r="A22" s="694" t="s">
        <v>725</v>
      </c>
      <c r="B22" s="653"/>
      <c r="C22" s="654"/>
      <c r="D22" s="111"/>
      <c r="E22" s="655"/>
      <c r="F22" s="111"/>
      <c r="G22" s="655"/>
      <c r="H22" s="111"/>
      <c r="I22" s="655"/>
      <c r="J22" s="111">
        <v>14412897010</v>
      </c>
      <c r="K22" s="667"/>
      <c r="L22" s="111"/>
      <c r="M22" s="667"/>
      <c r="N22" s="111"/>
      <c r="O22" s="667"/>
      <c r="P22" s="111"/>
      <c r="Q22" s="667"/>
      <c r="R22" s="135">
        <v>14412897010</v>
      </c>
    </row>
    <row r="23" spans="1:18" ht="15" hidden="1" x14ac:dyDescent="0.2">
      <c r="A23" s="694" t="s">
        <v>718</v>
      </c>
      <c r="B23" s="653"/>
      <c r="C23" s="654"/>
      <c r="D23" s="111"/>
      <c r="E23" s="655"/>
      <c r="F23" s="111"/>
      <c r="G23" s="655"/>
      <c r="H23" s="111">
        <v>0</v>
      </c>
      <c r="I23" s="655"/>
      <c r="J23" s="111"/>
      <c r="K23" s="667"/>
      <c r="L23" s="111">
        <v>0</v>
      </c>
      <c r="M23" s="667"/>
      <c r="N23" s="111">
        <v>0</v>
      </c>
      <c r="O23" s="667"/>
      <c r="P23" s="111"/>
      <c r="Q23" s="667"/>
      <c r="R23" s="135">
        <v>0</v>
      </c>
    </row>
    <row r="24" spans="1:18" ht="15" hidden="1" x14ac:dyDescent="0.2">
      <c r="A24" s="694" t="s">
        <v>726</v>
      </c>
      <c r="B24" s="653"/>
      <c r="C24" s="654"/>
      <c r="D24" s="111"/>
      <c r="E24" s="655"/>
      <c r="F24" s="111"/>
      <c r="G24" s="655"/>
      <c r="H24" s="111"/>
      <c r="I24" s="655"/>
      <c r="J24" s="111"/>
      <c r="K24" s="667"/>
      <c r="L24" s="111"/>
      <c r="M24" s="667"/>
      <c r="N24" s="111"/>
      <c r="O24" s="667"/>
      <c r="P24" s="111"/>
      <c r="Q24" s="667"/>
      <c r="R24" s="135">
        <v>0</v>
      </c>
    </row>
    <row r="25" spans="1:18" ht="15" hidden="1" x14ac:dyDescent="0.2">
      <c r="A25" s="694" t="s">
        <v>720</v>
      </c>
      <c r="B25" s="653"/>
      <c r="C25" s="654"/>
      <c r="D25" s="111"/>
      <c r="E25" s="655"/>
      <c r="F25" s="111"/>
      <c r="G25" s="655"/>
      <c r="H25" s="111"/>
      <c r="I25" s="655"/>
      <c r="J25" s="111">
        <v>-4164125000</v>
      </c>
      <c r="K25" s="667"/>
      <c r="L25" s="668">
        <v>2142063000</v>
      </c>
      <c r="M25" s="667"/>
      <c r="N25" s="111">
        <v>1071031000</v>
      </c>
      <c r="O25" s="667"/>
      <c r="P25" s="111"/>
      <c r="Q25" s="667"/>
      <c r="R25" s="135">
        <v>-951031000</v>
      </c>
    </row>
    <row r="26" spans="1:18" ht="15" hidden="1" x14ac:dyDescent="0.2">
      <c r="A26" s="694" t="s">
        <v>721</v>
      </c>
      <c r="B26" s="653"/>
      <c r="C26" s="654"/>
      <c r="D26" s="111"/>
      <c r="E26" s="655"/>
      <c r="F26" s="111"/>
      <c r="G26" s="655"/>
      <c r="H26" s="111"/>
      <c r="I26" s="655"/>
      <c r="J26" s="111">
        <v>-20014710200</v>
      </c>
      <c r="K26" s="667"/>
      <c r="L26" s="111"/>
      <c r="M26" s="667"/>
      <c r="N26" s="111"/>
      <c r="O26" s="667"/>
      <c r="P26" s="111"/>
      <c r="Q26" s="667"/>
      <c r="R26" s="135">
        <v>-20014710200</v>
      </c>
    </row>
    <row r="27" spans="1:18" ht="15" hidden="1" x14ac:dyDescent="0.2">
      <c r="A27" s="695" t="s">
        <v>722</v>
      </c>
      <c r="B27" s="656"/>
      <c r="C27" s="657"/>
      <c r="D27" s="658"/>
      <c r="E27" s="659"/>
      <c r="F27" s="658"/>
      <c r="G27" s="659"/>
      <c r="H27" s="658"/>
      <c r="I27" s="659"/>
      <c r="J27" s="658">
        <v>0</v>
      </c>
      <c r="K27" s="669"/>
      <c r="L27" s="658">
        <v>-379589224</v>
      </c>
      <c r="M27" s="669"/>
      <c r="N27" s="658"/>
      <c r="O27" s="669"/>
      <c r="P27" s="658"/>
      <c r="Q27" s="669"/>
      <c r="R27" s="696">
        <v>-379589224</v>
      </c>
    </row>
    <row r="28" spans="1:18" ht="15" hidden="1" x14ac:dyDescent="0.2">
      <c r="A28" s="690" t="s">
        <v>727</v>
      </c>
      <c r="B28" s="647"/>
      <c r="C28" s="647"/>
      <c r="D28" s="649">
        <f t="shared" ref="D28:Q28" si="1">SUM(D20:D27)</f>
        <v>120000000000</v>
      </c>
      <c r="E28" s="670">
        <f t="shared" si="1"/>
        <v>0</v>
      </c>
      <c r="F28" s="670">
        <f t="shared" si="1"/>
        <v>18214145000</v>
      </c>
      <c r="G28" s="670">
        <f t="shared" si="1"/>
        <v>0</v>
      </c>
      <c r="H28" s="670">
        <f>SUM(H20:H27)</f>
        <v>-12033675335</v>
      </c>
      <c r="I28" s="670">
        <f t="shared" si="1"/>
        <v>0</v>
      </c>
      <c r="J28" s="670">
        <v>22601319636</v>
      </c>
      <c r="K28" s="670">
        <f t="shared" si="1"/>
        <v>0</v>
      </c>
      <c r="L28" s="670">
        <v>6995425631</v>
      </c>
      <c r="M28" s="670">
        <f t="shared" si="1"/>
        <v>0</v>
      </c>
      <c r="N28" s="670">
        <v>4357733670</v>
      </c>
      <c r="O28" s="670">
        <f t="shared" si="1"/>
        <v>0</v>
      </c>
      <c r="P28" s="670">
        <f>SUM(P20:P27)</f>
        <v>0</v>
      </c>
      <c r="Q28" s="670">
        <f t="shared" si="1"/>
        <v>0</v>
      </c>
      <c r="R28" s="699">
        <f>SUM(D28:P28)</f>
        <v>160134948602</v>
      </c>
    </row>
    <row r="29" spans="1:18" ht="15" hidden="1" x14ac:dyDescent="0.2">
      <c r="A29" s="692" t="s">
        <v>724</v>
      </c>
      <c r="B29" s="650"/>
      <c r="C29" s="651"/>
      <c r="D29" s="652"/>
      <c r="E29" s="665"/>
      <c r="F29" s="652"/>
      <c r="G29" s="665"/>
      <c r="H29" s="652"/>
      <c r="I29" s="665"/>
      <c r="J29" s="652"/>
      <c r="K29" s="666"/>
      <c r="L29" s="652"/>
      <c r="M29" s="666"/>
      <c r="N29" s="652"/>
      <c r="O29" s="666"/>
      <c r="P29" s="652"/>
      <c r="Q29" s="666"/>
      <c r="R29" s="693">
        <f>SUM(D29:P29)</f>
        <v>0</v>
      </c>
    </row>
    <row r="30" spans="1:18" ht="15" hidden="1" x14ac:dyDescent="0.2">
      <c r="A30" s="694" t="s">
        <v>725</v>
      </c>
      <c r="B30" s="653"/>
      <c r="C30" s="654"/>
      <c r="D30" s="111"/>
      <c r="E30" s="655"/>
      <c r="F30" s="111"/>
      <c r="G30" s="655"/>
      <c r="H30" s="111"/>
      <c r="I30" s="655"/>
      <c r="J30" s="111">
        <v>1611930988</v>
      </c>
      <c r="K30" s="667"/>
      <c r="L30" s="111"/>
      <c r="M30" s="667"/>
      <c r="N30" s="111"/>
      <c r="O30" s="667"/>
      <c r="P30" s="111"/>
      <c r="Q30" s="667"/>
      <c r="R30" s="135">
        <f t="shared" ref="R30:R35" si="2">SUM(D30:P30)</f>
        <v>1611930988</v>
      </c>
    </row>
    <row r="31" spans="1:18" ht="15" hidden="1" x14ac:dyDescent="0.2">
      <c r="A31" s="694" t="s">
        <v>718</v>
      </c>
      <c r="B31" s="653"/>
      <c r="C31" s="654"/>
      <c r="D31" s="111"/>
      <c r="E31" s="655"/>
      <c r="F31" s="111"/>
      <c r="G31" s="655"/>
      <c r="H31" s="111">
        <v>0</v>
      </c>
      <c r="I31" s="655"/>
      <c r="J31" s="111"/>
      <c r="K31" s="667"/>
      <c r="L31" s="111">
        <v>0</v>
      </c>
      <c r="M31" s="667"/>
      <c r="N31" s="111">
        <v>0</v>
      </c>
      <c r="O31" s="667"/>
      <c r="P31" s="111"/>
      <c r="Q31" s="667"/>
      <c r="R31" s="135">
        <f t="shared" si="2"/>
        <v>0</v>
      </c>
    </row>
    <row r="32" spans="1:18" ht="15" hidden="1" x14ac:dyDescent="0.2">
      <c r="A32" s="694" t="s">
        <v>726</v>
      </c>
      <c r="B32" s="653"/>
      <c r="C32" s="654"/>
      <c r="D32" s="111"/>
      <c r="E32" s="655"/>
      <c r="F32" s="111"/>
      <c r="G32" s="655"/>
      <c r="H32" s="111"/>
      <c r="I32" s="655"/>
      <c r="J32" s="111"/>
      <c r="K32" s="667"/>
      <c r="L32" s="111"/>
      <c r="M32" s="667"/>
      <c r="N32" s="111"/>
      <c r="O32" s="667"/>
      <c r="P32" s="111"/>
      <c r="Q32" s="667"/>
      <c r="R32" s="135">
        <f t="shared" si="2"/>
        <v>0</v>
      </c>
    </row>
    <row r="33" spans="1:18" ht="15" hidden="1" x14ac:dyDescent="0.2">
      <c r="A33" s="694" t="s">
        <v>720</v>
      </c>
      <c r="B33" s="653"/>
      <c r="C33" s="654"/>
      <c r="D33" s="111"/>
      <c r="E33" s="655"/>
      <c r="F33" s="111"/>
      <c r="G33" s="655"/>
      <c r="H33" s="111"/>
      <c r="I33" s="655"/>
      <c r="J33" s="111">
        <v>-1575658202</v>
      </c>
      <c r="K33" s="667"/>
      <c r="L33" s="671">
        <v>1050438801</v>
      </c>
      <c r="M33" s="667"/>
      <c r="N33" s="111">
        <v>525219401</v>
      </c>
      <c r="O33" s="667"/>
      <c r="P33" s="111"/>
      <c r="Q33" s="667"/>
      <c r="R33" s="135">
        <f>SUM(D33:P33)</f>
        <v>0</v>
      </c>
    </row>
    <row r="34" spans="1:18" ht="15" hidden="1" x14ac:dyDescent="0.2">
      <c r="A34" s="694" t="s">
        <v>721</v>
      </c>
      <c r="B34" s="653"/>
      <c r="C34" s="654"/>
      <c r="D34" s="111"/>
      <c r="E34" s="655"/>
      <c r="F34" s="111"/>
      <c r="G34" s="655"/>
      <c r="H34" s="111"/>
      <c r="I34" s="655"/>
      <c r="J34" s="111">
        <v>-11136200000</v>
      </c>
      <c r="K34" s="667"/>
      <c r="L34" s="111"/>
      <c r="M34" s="667"/>
      <c r="N34" s="111"/>
      <c r="O34" s="667"/>
      <c r="P34" s="111"/>
      <c r="Q34" s="667"/>
      <c r="R34" s="135">
        <f>SUM(D34:P34)</f>
        <v>-11136200000</v>
      </c>
    </row>
    <row r="35" spans="1:18" ht="15" hidden="1" x14ac:dyDescent="0.2">
      <c r="A35" s="695" t="s">
        <v>728</v>
      </c>
      <c r="B35" s="656"/>
      <c r="C35" s="657"/>
      <c r="D35" s="658"/>
      <c r="E35" s="659"/>
      <c r="F35" s="658"/>
      <c r="G35" s="659"/>
      <c r="H35" s="658"/>
      <c r="I35" s="659"/>
      <c r="J35" s="658">
        <v>-525219401</v>
      </c>
      <c r="K35" s="669"/>
      <c r="L35" s="658"/>
      <c r="M35" s="669"/>
      <c r="N35" s="658"/>
      <c r="O35" s="669"/>
      <c r="P35" s="658"/>
      <c r="Q35" s="669"/>
      <c r="R35" s="696">
        <f t="shared" si="2"/>
        <v>-525219401</v>
      </c>
    </row>
    <row r="36" spans="1:18" ht="15" hidden="1" x14ac:dyDescent="0.2">
      <c r="A36" s="700" t="s">
        <v>722</v>
      </c>
      <c r="B36" s="672"/>
      <c r="C36" s="673"/>
      <c r="D36" s="674"/>
      <c r="E36" s="675"/>
      <c r="F36" s="674"/>
      <c r="G36" s="675"/>
      <c r="H36" s="674"/>
      <c r="I36" s="675"/>
      <c r="J36" s="674">
        <v>-1452559116</v>
      </c>
      <c r="K36" s="676"/>
      <c r="L36" s="674"/>
      <c r="M36" s="676"/>
      <c r="N36" s="674"/>
      <c r="O36" s="676"/>
      <c r="P36" s="674"/>
      <c r="Q36" s="676"/>
      <c r="R36" s="701">
        <f>SUM(D36:P36)</f>
        <v>-1452559116</v>
      </c>
    </row>
    <row r="37" spans="1:18" ht="15" x14ac:dyDescent="0.2">
      <c r="A37" s="702" t="s">
        <v>729</v>
      </c>
      <c r="B37" s="665"/>
      <c r="C37" s="665"/>
      <c r="D37" s="666">
        <v>219112060000</v>
      </c>
      <c r="E37" s="666">
        <v>0</v>
      </c>
      <c r="F37" s="666">
        <v>-291400000</v>
      </c>
      <c r="G37" s="666">
        <v>0</v>
      </c>
      <c r="H37" s="666">
        <v>-12034773335</v>
      </c>
      <c r="I37" s="666">
        <v>0</v>
      </c>
      <c r="J37" s="666">
        <v>25041130014</v>
      </c>
      <c r="K37" s="666">
        <v>0</v>
      </c>
      <c r="L37" s="666">
        <v>2600581205</v>
      </c>
      <c r="M37" s="666">
        <v>0</v>
      </c>
      <c r="N37" s="666">
        <v>0</v>
      </c>
      <c r="O37" s="666"/>
      <c r="P37" s="666"/>
      <c r="Q37" s="666"/>
      <c r="R37" s="703">
        <f t="shared" ref="R37:R49" si="3">SUM(D37:N37)</f>
        <v>234427597884</v>
      </c>
    </row>
    <row r="38" spans="1:18" ht="15" x14ac:dyDescent="0.25">
      <c r="A38" s="704" t="s">
        <v>724</v>
      </c>
      <c r="B38" s="705"/>
      <c r="C38" s="705"/>
      <c r="D38" s="667">
        <v>216868260000</v>
      </c>
      <c r="E38" s="655"/>
      <c r="F38" s="655"/>
      <c r="G38" s="655"/>
      <c r="H38" s="111"/>
      <c r="I38" s="655"/>
      <c r="J38" s="111"/>
      <c r="K38" s="655"/>
      <c r="L38" s="655"/>
      <c r="M38" s="655"/>
      <c r="N38" s="655"/>
      <c r="O38" s="682"/>
      <c r="P38" s="682"/>
      <c r="Q38" s="682"/>
      <c r="R38" s="706">
        <f t="shared" si="3"/>
        <v>216868260000</v>
      </c>
    </row>
    <row r="39" spans="1:18" ht="15" x14ac:dyDescent="0.25">
      <c r="A39" s="704" t="s">
        <v>725</v>
      </c>
      <c r="B39" s="705"/>
      <c r="C39" s="705"/>
      <c r="D39" s="111"/>
      <c r="E39" s="111"/>
      <c r="F39" s="111">
        <v>-426550000</v>
      </c>
      <c r="G39" s="111"/>
      <c r="H39" s="111"/>
      <c r="I39" s="111"/>
      <c r="J39" s="111">
        <v>5430473566</v>
      </c>
      <c r="K39" s="111"/>
      <c r="L39" s="111"/>
      <c r="M39" s="111"/>
      <c r="N39" s="111"/>
      <c r="O39" s="682"/>
      <c r="P39" s="682"/>
      <c r="Q39" s="682"/>
      <c r="R39" s="706">
        <f t="shared" si="3"/>
        <v>5003923566</v>
      </c>
    </row>
    <row r="40" spans="1:18" ht="15" x14ac:dyDescent="0.25">
      <c r="A40" s="704" t="s">
        <v>718</v>
      </c>
      <c r="B40" s="705"/>
      <c r="C40" s="705"/>
      <c r="D40" s="683"/>
      <c r="E40" s="683"/>
      <c r="F40" s="683"/>
      <c r="G40" s="683"/>
      <c r="H40" s="683"/>
      <c r="I40" s="683"/>
      <c r="J40" s="683">
        <v>144531610</v>
      </c>
      <c r="K40" s="683"/>
      <c r="L40" s="111"/>
      <c r="M40" s="683"/>
      <c r="N40" s="683"/>
      <c r="O40" s="655"/>
      <c r="P40" s="655"/>
      <c r="Q40" s="655"/>
      <c r="R40" s="706">
        <f t="shared" si="3"/>
        <v>144531610</v>
      </c>
    </row>
    <row r="41" spans="1:18" ht="15" x14ac:dyDescent="0.25">
      <c r="A41" s="704" t="s">
        <v>726</v>
      </c>
      <c r="B41" s="705"/>
      <c r="C41" s="705"/>
      <c r="D41" s="655"/>
      <c r="E41" s="655"/>
      <c r="F41" s="655"/>
      <c r="G41" s="655"/>
      <c r="H41" s="655"/>
      <c r="I41" s="655"/>
      <c r="J41" s="655"/>
      <c r="K41" s="655"/>
      <c r="L41" s="111"/>
      <c r="M41" s="655"/>
      <c r="N41" s="655"/>
      <c r="O41" s="655"/>
      <c r="P41" s="655"/>
      <c r="Q41" s="655"/>
      <c r="R41" s="706">
        <f t="shared" si="3"/>
        <v>0</v>
      </c>
    </row>
    <row r="42" spans="1:18" ht="15" x14ac:dyDescent="0.25">
      <c r="A42" s="704" t="s">
        <v>720</v>
      </c>
      <c r="B42" s="705"/>
      <c r="C42" s="705"/>
      <c r="D42" s="655"/>
      <c r="E42" s="655"/>
      <c r="F42" s="655"/>
      <c r="G42" s="655"/>
      <c r="H42" s="655"/>
      <c r="I42" s="655"/>
      <c r="J42" s="111"/>
      <c r="K42" s="655"/>
      <c r="L42" s="111"/>
      <c r="M42" s="655"/>
      <c r="N42" s="655"/>
      <c r="O42" s="655"/>
      <c r="P42" s="655"/>
      <c r="Q42" s="655"/>
      <c r="R42" s="706">
        <f t="shared" si="3"/>
        <v>0</v>
      </c>
    </row>
    <row r="43" spans="1:18" ht="15" x14ac:dyDescent="0.25">
      <c r="A43" s="704" t="s">
        <v>721</v>
      </c>
      <c r="B43" s="705"/>
      <c r="C43" s="705"/>
      <c r="D43" s="655"/>
      <c r="E43" s="655"/>
      <c r="F43" s="655"/>
      <c r="G43" s="655"/>
      <c r="H43" s="655"/>
      <c r="I43" s="655"/>
      <c r="J43" s="111">
        <v>-4258144556</v>
      </c>
      <c r="K43" s="655"/>
      <c r="L43" s="111">
        <v>4258144556</v>
      </c>
      <c r="M43" s="655"/>
      <c r="N43" s="655"/>
      <c r="O43" s="655"/>
      <c r="P43" s="655"/>
      <c r="Q43" s="655"/>
      <c r="R43" s="706">
        <f t="shared" si="3"/>
        <v>0</v>
      </c>
    </row>
    <row r="44" spans="1:18" ht="15" x14ac:dyDescent="0.25">
      <c r="A44" s="704" t="s">
        <v>730</v>
      </c>
      <c r="B44" s="705"/>
      <c r="C44" s="705"/>
      <c r="D44" s="655"/>
      <c r="E44" s="655"/>
      <c r="F44" s="655"/>
      <c r="G44" s="655"/>
      <c r="H44" s="655"/>
      <c r="I44" s="655"/>
      <c r="J44" s="111">
        <v>-21047298000</v>
      </c>
      <c r="K44" s="655"/>
      <c r="L44" s="111"/>
      <c r="M44" s="655"/>
      <c r="N44" s="655"/>
      <c r="O44" s="655"/>
      <c r="P44" s="655"/>
      <c r="Q44" s="655"/>
      <c r="R44" s="706">
        <f t="shared" si="3"/>
        <v>-21047298000</v>
      </c>
    </row>
    <row r="45" spans="1:18" ht="15" x14ac:dyDescent="0.25">
      <c r="A45" s="704" t="s">
        <v>728</v>
      </c>
      <c r="B45" s="705"/>
      <c r="C45" s="705"/>
      <c r="D45" s="655"/>
      <c r="E45" s="655"/>
      <c r="F45" s="655"/>
      <c r="G45" s="655"/>
      <c r="H45" s="655"/>
      <c r="I45" s="655"/>
      <c r="J45" s="111">
        <v>-1987134126</v>
      </c>
      <c r="K45" s="655"/>
      <c r="L45" s="655"/>
      <c r="M45" s="655"/>
      <c r="N45" s="655"/>
      <c r="O45" s="655"/>
      <c r="P45" s="655"/>
      <c r="Q45" s="655"/>
      <c r="R45" s="706">
        <f t="shared" si="3"/>
        <v>-1987134126</v>
      </c>
    </row>
    <row r="46" spans="1:18" ht="15" x14ac:dyDescent="0.25">
      <c r="A46" s="704" t="s">
        <v>722</v>
      </c>
      <c r="B46" s="705"/>
      <c r="C46" s="705"/>
      <c r="D46" s="655"/>
      <c r="E46" s="655"/>
      <c r="F46" s="655"/>
      <c r="G46" s="655"/>
      <c r="H46" s="655"/>
      <c r="I46" s="655"/>
      <c r="J46" s="111">
        <v>-138078929</v>
      </c>
      <c r="K46" s="655"/>
      <c r="L46" s="111"/>
      <c r="M46" s="111"/>
      <c r="N46" s="111"/>
      <c r="O46" s="111"/>
      <c r="P46" s="111"/>
      <c r="Q46" s="111"/>
      <c r="R46" s="706">
        <f t="shared" si="3"/>
        <v>-138078929</v>
      </c>
    </row>
    <row r="47" spans="1:18" ht="15" x14ac:dyDescent="0.25">
      <c r="A47" s="704" t="s">
        <v>731</v>
      </c>
      <c r="B47" s="705"/>
      <c r="C47" s="705"/>
      <c r="D47" s="667">
        <v>435980320000</v>
      </c>
      <c r="E47" s="667">
        <v>0</v>
      </c>
      <c r="F47" s="667">
        <v>-717950000</v>
      </c>
      <c r="G47" s="667">
        <v>0</v>
      </c>
      <c r="H47" s="667">
        <v>-12034773335</v>
      </c>
      <c r="I47" s="667">
        <v>0</v>
      </c>
      <c r="J47" s="667">
        <v>3075621544</v>
      </c>
      <c r="K47" s="667">
        <v>0</v>
      </c>
      <c r="L47" s="667">
        <v>6858725761</v>
      </c>
      <c r="M47" s="667">
        <v>0</v>
      </c>
      <c r="N47" s="667">
        <v>0</v>
      </c>
      <c r="O47" s="667">
        <v>0</v>
      </c>
      <c r="P47" s="667">
        <v>0</v>
      </c>
      <c r="Q47" s="667">
        <v>0</v>
      </c>
      <c r="R47" s="706">
        <f t="shared" si="3"/>
        <v>433161943970</v>
      </c>
    </row>
    <row r="48" spans="1:18" ht="15" x14ac:dyDescent="0.25">
      <c r="A48" s="704" t="s">
        <v>724</v>
      </c>
      <c r="B48" s="705"/>
      <c r="C48" s="705"/>
      <c r="D48" s="667"/>
      <c r="E48" s="655"/>
      <c r="F48" s="655"/>
      <c r="G48" s="655"/>
      <c r="H48" s="111"/>
      <c r="I48" s="655"/>
      <c r="J48" s="111"/>
      <c r="K48" s="655"/>
      <c r="L48" s="655"/>
      <c r="M48" s="655"/>
      <c r="N48" s="655"/>
      <c r="O48" s="655"/>
      <c r="P48" s="655"/>
      <c r="Q48" s="655"/>
      <c r="R48" s="135"/>
    </row>
    <row r="49" spans="1:18" ht="15" x14ac:dyDescent="0.25">
      <c r="A49" s="704" t="s">
        <v>725</v>
      </c>
      <c r="B49" s="705"/>
      <c r="C49" s="705"/>
      <c r="D49" s="111"/>
      <c r="E49" s="111"/>
      <c r="F49" s="111"/>
      <c r="G49" s="111"/>
      <c r="H49" s="111"/>
      <c r="I49" s="111"/>
      <c r="J49" s="111">
        <f>[2]BCKQKD!G26</f>
        <v>4734036280</v>
      </c>
      <c r="K49" s="111"/>
      <c r="L49" s="111"/>
      <c r="M49" s="111"/>
      <c r="N49" s="111"/>
      <c r="O49" s="655"/>
      <c r="P49" s="655"/>
      <c r="Q49" s="655"/>
      <c r="R49" s="707">
        <f t="shared" si="3"/>
        <v>4734036280</v>
      </c>
    </row>
    <row r="50" spans="1:18" ht="15" x14ac:dyDescent="0.25">
      <c r="A50" s="704" t="s">
        <v>718</v>
      </c>
      <c r="B50" s="705"/>
      <c r="C50" s="705"/>
      <c r="D50" s="683"/>
      <c r="E50" s="683"/>
      <c r="F50" s="683"/>
      <c r="G50" s="683"/>
      <c r="H50" s="683"/>
      <c r="I50" s="683"/>
      <c r="J50" s="683"/>
      <c r="K50" s="683"/>
      <c r="L50" s="111"/>
      <c r="M50" s="683"/>
      <c r="N50" s="683"/>
      <c r="O50" s="683"/>
      <c r="P50" s="683"/>
      <c r="Q50" s="683"/>
      <c r="R50" s="707"/>
    </row>
    <row r="51" spans="1:18" ht="15" x14ac:dyDescent="0.25">
      <c r="A51" s="704" t="s">
        <v>726</v>
      </c>
      <c r="B51" s="705"/>
      <c r="C51" s="705"/>
      <c r="D51" s="655"/>
      <c r="E51" s="655"/>
      <c r="F51" s="655"/>
      <c r="G51" s="655"/>
      <c r="H51" s="655"/>
      <c r="I51" s="655"/>
      <c r="J51" s="655"/>
      <c r="K51" s="655"/>
      <c r="L51" s="111"/>
      <c r="M51" s="655"/>
      <c r="N51" s="655"/>
      <c r="O51" s="655"/>
      <c r="P51" s="655"/>
      <c r="Q51" s="655"/>
      <c r="R51" s="707"/>
    </row>
    <row r="52" spans="1:18" ht="15" x14ac:dyDescent="0.25">
      <c r="A52" s="704" t="s">
        <v>720</v>
      </c>
      <c r="B52" s="705"/>
      <c r="C52" s="705"/>
      <c r="D52" s="655"/>
      <c r="E52" s="655"/>
      <c r="F52" s="655"/>
      <c r="G52" s="655"/>
      <c r="H52" s="655"/>
      <c r="I52" s="655"/>
      <c r="J52" s="111">
        <f>-L52</f>
        <v>-814571000</v>
      </c>
      <c r="K52" s="655"/>
      <c r="L52" s="111">
        <v>814571000</v>
      </c>
      <c r="M52" s="655"/>
      <c r="N52" s="655"/>
      <c r="O52" s="655"/>
      <c r="P52" s="655"/>
      <c r="Q52" s="655"/>
      <c r="R52" s="707"/>
    </row>
    <row r="53" spans="1:18" ht="15" x14ac:dyDescent="0.25">
      <c r="A53" s="704" t="s">
        <v>721</v>
      </c>
      <c r="B53" s="705"/>
      <c r="C53" s="705"/>
      <c r="D53" s="655"/>
      <c r="E53" s="655"/>
      <c r="F53" s="655"/>
      <c r="G53" s="655"/>
      <c r="H53" s="655"/>
      <c r="I53" s="655"/>
      <c r="J53" s="111"/>
      <c r="K53" s="655"/>
      <c r="L53" s="111"/>
      <c r="M53" s="655"/>
      <c r="N53" s="655"/>
      <c r="O53" s="655"/>
      <c r="P53" s="655"/>
      <c r="Q53" s="655"/>
      <c r="R53" s="707">
        <f>SUM(D53:N53)</f>
        <v>0</v>
      </c>
    </row>
    <row r="54" spans="1:18" ht="15" x14ac:dyDescent="0.25">
      <c r="A54" s="704" t="s">
        <v>730</v>
      </c>
      <c r="B54" s="705"/>
      <c r="C54" s="705"/>
      <c r="D54" s="655"/>
      <c r="E54" s="655"/>
      <c r="F54" s="655"/>
      <c r="G54" s="655"/>
      <c r="H54" s="655"/>
      <c r="I54" s="655"/>
      <c r="J54" s="111"/>
      <c r="K54" s="655"/>
      <c r="L54" s="111"/>
      <c r="M54" s="655"/>
      <c r="N54" s="655"/>
      <c r="O54" s="655"/>
      <c r="P54" s="655"/>
      <c r="Q54" s="655"/>
      <c r="R54" s="135"/>
    </row>
    <row r="55" spans="1:18" ht="15" x14ac:dyDescent="0.25">
      <c r="A55" s="704" t="s">
        <v>728</v>
      </c>
      <c r="B55" s="705"/>
      <c r="C55" s="705"/>
      <c r="D55" s="655"/>
      <c r="E55" s="655"/>
      <c r="F55" s="655"/>
      <c r="G55" s="655"/>
      <c r="H55" s="655"/>
      <c r="I55" s="655"/>
      <c r="J55" s="111">
        <v>-271523213</v>
      </c>
      <c r="K55" s="655"/>
      <c r="L55" s="655"/>
      <c r="M55" s="655"/>
      <c r="N55" s="655"/>
      <c r="O55" s="655"/>
      <c r="P55" s="655"/>
      <c r="Q55" s="655"/>
      <c r="R55" s="135"/>
    </row>
    <row r="56" spans="1:18" ht="15" x14ac:dyDescent="0.25">
      <c r="A56" s="704" t="s">
        <v>722</v>
      </c>
      <c r="B56" s="705"/>
      <c r="C56" s="705"/>
      <c r="D56" s="659"/>
      <c r="E56" s="659"/>
      <c r="F56" s="659"/>
      <c r="G56" s="659"/>
      <c r="H56" s="659"/>
      <c r="I56" s="659"/>
      <c r="J56" s="669"/>
      <c r="K56" s="669"/>
      <c r="L56" s="669"/>
      <c r="M56" s="669"/>
      <c r="N56" s="669"/>
      <c r="O56" s="669"/>
      <c r="P56" s="669"/>
      <c r="Q56" s="669"/>
      <c r="R56" s="708"/>
    </row>
    <row r="57" spans="1:18" ht="15.75" thickBot="1" x14ac:dyDescent="0.25">
      <c r="A57" s="709" t="s">
        <v>732</v>
      </c>
      <c r="B57" s="710"/>
      <c r="C57" s="710"/>
      <c r="D57" s="711">
        <f>SUM(D47:D56)</f>
        <v>435980320000</v>
      </c>
      <c r="E57" s="711">
        <f>SUM(E47:E56)</f>
        <v>0</v>
      </c>
      <c r="F57" s="711">
        <f>SUM(F47:F56)</f>
        <v>-717950000</v>
      </c>
      <c r="G57" s="711">
        <f>SUM(G47:G56)</f>
        <v>0</v>
      </c>
      <c r="H57" s="711">
        <v>-12034773335</v>
      </c>
      <c r="I57" s="711">
        <v>0</v>
      </c>
      <c r="J57" s="711">
        <f>J47+J49+J52+J55</f>
        <v>6723563611</v>
      </c>
      <c r="K57" s="711">
        <v>0</v>
      </c>
      <c r="L57" s="711">
        <f>L47+L52</f>
        <v>7673296761</v>
      </c>
      <c r="M57" s="711">
        <v>0</v>
      </c>
      <c r="N57" s="711">
        <v>0</v>
      </c>
      <c r="O57" s="711">
        <v>0</v>
      </c>
      <c r="P57" s="711">
        <v>0</v>
      </c>
      <c r="Q57" s="711">
        <v>0</v>
      </c>
      <c r="R57" s="712">
        <f>SUM(D57:N57)</f>
        <v>437624457037</v>
      </c>
    </row>
  </sheetData>
  <mergeCells count="4">
    <mergeCell ref="P1:R1"/>
    <mergeCell ref="A4:R4"/>
    <mergeCell ref="A5:R5"/>
    <mergeCell ref="A6:R6"/>
  </mergeCells>
  <printOptions horizontalCentered="1"/>
  <pageMargins left="0.59055118110236227" right="3.937007874015748E-2" top="0.39370078740157483" bottom="0.39370078740157483" header="0.31496062992125984" footer="0.31496062992125984"/>
  <pageSetup paperSize="9" scale="8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TONGHOP</vt:lpstr>
      <vt:lpstr>CDSPS</vt:lpstr>
      <vt:lpstr>CDKT</vt:lpstr>
      <vt:lpstr>KQHDKD</vt:lpstr>
      <vt:lpstr>LCTT</vt:lpstr>
      <vt:lpstr>TMBCTC</vt:lpstr>
      <vt:lpstr>VCSH</vt:lpstr>
      <vt:lpstr>Col</vt:lpstr>
      <vt:lpstr>d</vt:lpstr>
      <vt:lpstr>do_co_dk</vt:lpstr>
      <vt:lpstr>du_co_ck</vt:lpstr>
      <vt:lpstr>du_co_dk</vt:lpstr>
      <vt:lpstr>du_no_ck</vt:lpstr>
      <vt:lpstr>du_no_dk</vt:lpstr>
      <vt:lpstr>m</vt:lpstr>
      <vt:lpstr>name</vt:lpstr>
      <vt:lpstr>name1</vt:lpstr>
      <vt:lpstr>CDKT!Print_Titles</vt:lpstr>
      <vt:lpstr>TMBCTC!Print_Titles</vt:lpstr>
      <vt:lpstr>Psc</vt:lpstr>
      <vt:lpstr>PSC_TK</vt:lpstr>
      <vt:lpstr>Psn</vt:lpstr>
      <vt:lpstr>PSN_TK</vt:lpstr>
      <vt:lpstr>q</vt:lpstr>
      <vt:lpstr>Row</vt:lpstr>
      <vt:lpstr>Tab</vt:lpstr>
      <vt:lpstr>tk_cdkt</vt:lpstr>
      <vt:lpstr>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MAYTINH</cp:lastModifiedBy>
  <cp:lastPrinted>2017-07-31T04:35:55Z</cp:lastPrinted>
  <dcterms:created xsi:type="dcterms:W3CDTF">2016-01-05T10:06:21Z</dcterms:created>
  <dcterms:modified xsi:type="dcterms:W3CDTF">2017-07-31T04:36:00Z</dcterms:modified>
</cp:coreProperties>
</file>